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2375" windowHeight="7935"/>
  </bookViews>
  <sheets>
    <sheet name="Original" sheetId="1" r:id="rId1"/>
    <sheet name="Stations with lat,lon" sheetId="2" r:id="rId2"/>
  </sheets>
  <calcPr calcId="125725"/>
</workbook>
</file>

<file path=xl/calcChain.xml><?xml version="1.0" encoding="utf-8"?>
<calcChain xmlns="http://schemas.openxmlformats.org/spreadsheetml/2006/main">
  <c r="D83" i="2"/>
  <c r="C83"/>
  <c r="A83"/>
  <c r="D82"/>
  <c r="C82"/>
  <c r="A82"/>
  <c r="D81"/>
  <c r="C81"/>
  <c r="A81"/>
  <c r="D80"/>
  <c r="C80"/>
  <c r="A80"/>
  <c r="D79"/>
  <c r="C79"/>
  <c r="A79"/>
  <c r="D78"/>
  <c r="C78"/>
  <c r="A78"/>
  <c r="D77"/>
  <c r="C77"/>
  <c r="A77"/>
  <c r="D76"/>
  <c r="C76"/>
  <c r="A76"/>
  <c r="D75"/>
  <c r="C75"/>
  <c r="A75"/>
  <c r="D74"/>
  <c r="C74"/>
  <c r="A74"/>
  <c r="D73"/>
  <c r="C73"/>
  <c r="A73"/>
  <c r="D72"/>
  <c r="C72"/>
  <c r="A72"/>
  <c r="D71"/>
  <c r="C71"/>
  <c r="A71"/>
  <c r="D70"/>
  <c r="C70"/>
  <c r="A70"/>
  <c r="D69"/>
  <c r="C69"/>
  <c r="A69"/>
  <c r="D68"/>
  <c r="C68"/>
  <c r="A68"/>
  <c r="D67"/>
  <c r="C67"/>
  <c r="A67"/>
  <c r="D66"/>
  <c r="C66"/>
  <c r="A66"/>
  <c r="D65"/>
  <c r="C65"/>
  <c r="A65"/>
  <c r="D64"/>
  <c r="C64"/>
  <c r="A64"/>
  <c r="D63"/>
  <c r="C63"/>
  <c r="A63"/>
  <c r="D62"/>
  <c r="C62"/>
  <c r="A62"/>
  <c r="D61"/>
  <c r="C61"/>
  <c r="A61"/>
  <c r="D60"/>
  <c r="C60"/>
  <c r="A60"/>
  <c r="D59"/>
  <c r="C59"/>
  <c r="A59"/>
  <c r="D58"/>
  <c r="C58"/>
  <c r="A58"/>
  <c r="D57"/>
  <c r="C57"/>
  <c r="A57"/>
  <c r="D56"/>
  <c r="C56"/>
  <c r="A56"/>
  <c r="D55"/>
  <c r="C55"/>
  <c r="A55"/>
  <c r="D54"/>
  <c r="C54"/>
  <c r="A54"/>
  <c r="D53"/>
  <c r="C53"/>
  <c r="A53"/>
  <c r="D52"/>
  <c r="C52"/>
  <c r="A52"/>
  <c r="D51"/>
  <c r="C51"/>
  <c r="A51"/>
  <c r="D50"/>
  <c r="C50"/>
  <c r="A50"/>
  <c r="D49"/>
  <c r="C49"/>
  <c r="A49"/>
  <c r="D48"/>
  <c r="C48"/>
  <c r="A48"/>
  <c r="D47"/>
  <c r="C47"/>
  <c r="A47"/>
  <c r="D46"/>
  <c r="C46"/>
  <c r="A46"/>
  <c r="D45"/>
  <c r="C45"/>
  <c r="A45"/>
  <c r="D44"/>
  <c r="C44"/>
  <c r="A44"/>
  <c r="D43"/>
  <c r="C43"/>
  <c r="A43"/>
  <c r="D42"/>
  <c r="C42"/>
  <c r="A42"/>
  <c r="D41"/>
  <c r="C41"/>
  <c r="A41"/>
  <c r="D40"/>
  <c r="C40"/>
  <c r="A40"/>
  <c r="D39"/>
  <c r="C39"/>
  <c r="A39"/>
  <c r="D38"/>
  <c r="C38"/>
  <c r="A38"/>
  <c r="D37"/>
  <c r="C37"/>
  <c r="A37"/>
  <c r="D36"/>
  <c r="C36"/>
  <c r="A36"/>
  <c r="D35"/>
  <c r="C35"/>
  <c r="A35"/>
  <c r="D34"/>
  <c r="C34"/>
  <c r="A34"/>
  <c r="D33"/>
  <c r="C33"/>
  <c r="A33"/>
  <c r="D32"/>
  <c r="C32"/>
  <c r="A32"/>
  <c r="D31"/>
  <c r="C31"/>
  <c r="A31"/>
  <c r="D30"/>
  <c r="C30"/>
  <c r="A30"/>
  <c r="D29"/>
  <c r="C29"/>
  <c r="A29"/>
  <c r="D28"/>
  <c r="C28"/>
  <c r="A28"/>
  <c r="D27"/>
  <c r="C27"/>
  <c r="A27"/>
  <c r="D26"/>
  <c r="C26"/>
  <c r="A26"/>
  <c r="D25"/>
  <c r="C25"/>
  <c r="A25"/>
  <c r="D24"/>
  <c r="C24"/>
  <c r="A24"/>
  <c r="D23"/>
  <c r="C23"/>
  <c r="A23"/>
  <c r="D22"/>
  <c r="C22"/>
  <c r="A22"/>
  <c r="D21"/>
  <c r="C21"/>
  <c r="A21"/>
  <c r="D20"/>
  <c r="C20"/>
  <c r="A20"/>
  <c r="D19"/>
  <c r="C19"/>
  <c r="A19"/>
  <c r="D18"/>
  <c r="C18"/>
  <c r="A18"/>
  <c r="D17"/>
  <c r="C17"/>
  <c r="A17"/>
  <c r="D16"/>
  <c r="C16"/>
  <c r="A16"/>
  <c r="D15"/>
  <c r="C15"/>
  <c r="A15"/>
  <c r="D14"/>
  <c r="C14"/>
  <c r="A14"/>
  <c r="D13"/>
  <c r="C13"/>
  <c r="A13"/>
  <c r="D12"/>
  <c r="C12"/>
  <c r="A12"/>
  <c r="D11"/>
  <c r="C11"/>
  <c r="A11"/>
  <c r="D10"/>
  <c r="C10"/>
  <c r="A10"/>
  <c r="D9"/>
  <c r="C9"/>
  <c r="A9"/>
  <c r="D8"/>
  <c r="C8"/>
  <c r="A8"/>
  <c r="D7"/>
  <c r="C7"/>
  <c r="A7"/>
  <c r="D6"/>
  <c r="C6"/>
  <c r="A6"/>
  <c r="D5"/>
  <c r="C5"/>
  <c r="A5"/>
  <c r="D4"/>
  <c r="C4"/>
  <c r="A4"/>
  <c r="D3"/>
  <c r="C3"/>
  <c r="A3"/>
  <c r="D2"/>
  <c r="C2"/>
  <c r="A91" i="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8"/>
  <c r="C78"/>
  <c r="D77"/>
  <c r="C77"/>
  <c r="D76"/>
  <c r="C76"/>
  <c r="D75"/>
  <c r="C75"/>
  <c r="D74"/>
  <c r="C74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0"/>
  <c r="D51"/>
  <c r="C51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0"/>
  <c r="C30"/>
  <c r="D27"/>
  <c r="C27"/>
  <c r="D26"/>
  <c r="C26"/>
  <c r="D25"/>
  <c r="C25"/>
  <c r="D24"/>
  <c r="C24"/>
  <c r="D23"/>
  <c r="C23"/>
  <c r="D22"/>
  <c r="C22"/>
  <c r="D21"/>
  <c r="C21"/>
  <c r="D20"/>
  <c r="C20"/>
  <c r="D18"/>
  <c r="C18"/>
  <c r="D17"/>
  <c r="C17"/>
  <c r="D16"/>
  <c r="C16"/>
  <c r="D15"/>
  <c r="C15"/>
  <c r="D14"/>
  <c r="C14"/>
  <c r="D13"/>
  <c r="C13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</calcChain>
</file>

<file path=xl/sharedStrings.xml><?xml version="1.0" encoding="utf-8"?>
<sst xmlns="http://schemas.openxmlformats.org/spreadsheetml/2006/main" count="368" uniqueCount="33">
  <si>
    <t>73813375.dn</t>
  </si>
  <si>
    <t>73813375.up</t>
  </si>
  <si>
    <t>7381343.dn</t>
  </si>
  <si>
    <t>7381343.up</t>
  </si>
  <si>
    <t>StationID</t>
  </si>
  <si>
    <t>Latitutude</t>
  </si>
  <si>
    <t>Longitude</t>
  </si>
  <si>
    <t>Parish</t>
  </si>
  <si>
    <t>St. Charles</t>
  </si>
  <si>
    <t>Orleans</t>
  </si>
  <si>
    <t>Plaquemines</t>
  </si>
  <si>
    <t>Jefferson</t>
  </si>
  <si>
    <t>Lafourche</t>
  </si>
  <si>
    <t>St. James</t>
  </si>
  <si>
    <t>Terrebonne</t>
  </si>
  <si>
    <t>St. Martin</t>
  </si>
  <si>
    <t>St. Mary</t>
  </si>
  <si>
    <t>Iberia</t>
  </si>
  <si>
    <t>****73802332 (Removed the 1)</t>
  </si>
  <si>
    <t>string</t>
  </si>
  <si>
    <t>Lafayette</t>
  </si>
  <si>
    <t>Vermilion</t>
  </si>
  <si>
    <t>Jefferson Davis</t>
  </si>
  <si>
    <t>Calcasieu</t>
  </si>
  <si>
    <t>Cameron</t>
  </si>
  <si>
    <t>St. John the Baptist</t>
  </si>
  <si>
    <t>State</t>
  </si>
  <si>
    <t>LA</t>
  </si>
  <si>
    <t>Data Available</t>
  </si>
  <si>
    <t>Changes</t>
  </si>
  <si>
    <t>St. Bernard</t>
  </si>
  <si>
    <t>Unsure what .dn/.up means</t>
  </si>
  <si>
    <t>Nd_ID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</si>
</sst>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workbookViewId="0">
      <selection activeCell="B3" sqref="B3"/>
    </sheetView>
  </sheetViews>
  <sheetFormatPr defaultRowHeight="15"/>
  <cols>
    <col min="2" max="2" width="12" bestFit="1" customWidth="1"/>
    <col min="3" max="3" width="14.7109375" customWidth="1"/>
    <col min="4" max="4" width="15.42578125" customWidth="1"/>
    <col min="5" max="5" width="16.28515625" customWidth="1"/>
    <col min="7" max="7" width="14.140625" customWidth="1"/>
  </cols>
  <sheetData>
    <row r="1" spans="1:8">
      <c r="A1" t="s">
        <v>32</v>
      </c>
      <c r="B1" t="s">
        <v>4</v>
      </c>
      <c r="C1" t="s">
        <v>5</v>
      </c>
      <c r="D1" t="s">
        <v>6</v>
      </c>
      <c r="E1" t="s">
        <v>7</v>
      </c>
      <c r="F1" t="s">
        <v>26</v>
      </c>
      <c r="G1" t="s">
        <v>28</v>
      </c>
      <c r="H1" t="s">
        <v>29</v>
      </c>
    </row>
    <row r="2" spans="1:8">
      <c r="A2">
        <v>1</v>
      </c>
      <c r="B2">
        <v>7374370</v>
      </c>
      <c r="C2">
        <f>29+59/60+55/3600</f>
        <v>29.998611111111114</v>
      </c>
      <c r="D2">
        <f>-(90+26/60+35/3600)</f>
        <v>-90.44305555555556</v>
      </c>
      <c r="E2" t="s">
        <v>8</v>
      </c>
      <c r="F2" t="s">
        <v>27</v>
      </c>
      <c r="G2">
        <v>1</v>
      </c>
      <c r="H2" t="s">
        <v>19</v>
      </c>
    </row>
    <row r="3" spans="1:8">
      <c r="A3">
        <f>ROW()-1</f>
        <v>2</v>
      </c>
      <c r="B3">
        <v>7374510</v>
      </c>
      <c r="C3">
        <f>29+56/60+5/3600</f>
        <v>29.934722222222224</v>
      </c>
      <c r="D3">
        <f>-(90+8/60+10/3600)</f>
        <v>-90.13611111111112</v>
      </c>
      <c r="E3" t="s">
        <v>9</v>
      </c>
      <c r="F3" t="s">
        <v>27</v>
      </c>
      <c r="G3">
        <v>1</v>
      </c>
    </row>
    <row r="4" spans="1:8">
      <c r="A4">
        <f t="shared" ref="A4:A67" si="0">ROW()-1</f>
        <v>3</v>
      </c>
      <c r="B4">
        <v>7374525</v>
      </c>
      <c r="C4">
        <f>29+51/60+25/3600</f>
        <v>29.856944444444444</v>
      </c>
      <c r="D4">
        <f>-(89+58/60+40/3600)</f>
        <v>-89.977777777777774</v>
      </c>
      <c r="E4" t="s">
        <v>10</v>
      </c>
      <c r="F4" t="s">
        <v>27</v>
      </c>
      <c r="G4">
        <v>1</v>
      </c>
    </row>
    <row r="5" spans="1:8">
      <c r="A5">
        <f t="shared" si="0"/>
        <v>4</v>
      </c>
      <c r="B5">
        <v>73745253</v>
      </c>
      <c r="C5">
        <f>29+47/60+3/3600</f>
        <v>29.784166666666668</v>
      </c>
      <c r="D5">
        <f>-(89+56/60+15/3600)</f>
        <v>-89.9375</v>
      </c>
      <c r="E5" t="s">
        <v>10</v>
      </c>
      <c r="F5" t="s">
        <v>27</v>
      </c>
      <c r="G5">
        <v>1</v>
      </c>
    </row>
    <row r="6" spans="1:8">
      <c r="A6">
        <f t="shared" si="0"/>
        <v>5</v>
      </c>
      <c r="B6">
        <v>73745257</v>
      </c>
      <c r="C6">
        <f>29+42/60+29/3600</f>
        <v>29.708055555555553</v>
      </c>
      <c r="D6">
        <f>-(89+43/60+10/3600)</f>
        <v>-89.719444444444449</v>
      </c>
      <c r="E6" t="s">
        <v>10</v>
      </c>
      <c r="F6" t="s">
        <v>27</v>
      </c>
      <c r="G6">
        <v>1</v>
      </c>
    </row>
    <row r="7" spans="1:8">
      <c r="A7">
        <f t="shared" si="0"/>
        <v>6</v>
      </c>
      <c r="B7">
        <v>73745258</v>
      </c>
      <c r="C7">
        <f>29+34/60+14/3600</f>
        <v>29.570555555555554</v>
      </c>
      <c r="D7">
        <f>-(89+42/60+14/3600)</f>
        <v>-89.703888888888898</v>
      </c>
      <c r="E7" t="s">
        <v>10</v>
      </c>
      <c r="F7" t="s">
        <v>27</v>
      </c>
      <c r="G7">
        <v>1</v>
      </c>
    </row>
    <row r="8" spans="1:8">
      <c r="A8">
        <f t="shared" si="0"/>
        <v>7</v>
      </c>
      <c r="B8">
        <v>7374526</v>
      </c>
      <c r="C8">
        <f>29+38/60</f>
        <v>29.633333333333333</v>
      </c>
      <c r="D8">
        <f>-(89+33/60+49/3600)</f>
        <v>-89.563611111111115</v>
      </c>
      <c r="E8" t="s">
        <v>10</v>
      </c>
      <c r="F8" t="s">
        <v>27</v>
      </c>
      <c r="G8">
        <v>1</v>
      </c>
    </row>
    <row r="9" spans="1:8">
      <c r="A9">
        <f t="shared" si="0"/>
        <v>8</v>
      </c>
      <c r="B9">
        <v>7374527</v>
      </c>
      <c r="C9">
        <f>29+35/60+8.7/3600</f>
        <v>29.585749999999997</v>
      </c>
      <c r="D9">
        <f>-(89+36/60+21.5/3600)</f>
        <v>-89.605972222222221</v>
      </c>
      <c r="E9" t="s">
        <v>10</v>
      </c>
      <c r="F9" t="s">
        <v>27</v>
      </c>
      <c r="G9">
        <v>1</v>
      </c>
    </row>
    <row r="10" spans="1:8">
      <c r="A10">
        <f t="shared" si="0"/>
        <v>9</v>
      </c>
      <c r="B10">
        <v>7374550</v>
      </c>
      <c r="C10">
        <f>29+16/60+26/3600</f>
        <v>29.273888888888887</v>
      </c>
      <c r="D10">
        <f>-(89+21/60)</f>
        <v>-89.35</v>
      </c>
      <c r="E10" t="s">
        <v>10</v>
      </c>
      <c r="F10" t="s">
        <v>27</v>
      </c>
      <c r="G10">
        <v>1</v>
      </c>
    </row>
    <row r="11" spans="1:8">
      <c r="A11">
        <f t="shared" si="0"/>
        <v>10</v>
      </c>
      <c r="B11">
        <v>738023321</v>
      </c>
      <c r="C11">
        <f>30+1/60+45/3600</f>
        <v>30.029166666666665</v>
      </c>
      <c r="D11">
        <f>-(90+1/60+58/3600)</f>
        <v>-90.032777777777781</v>
      </c>
      <c r="E11" t="s">
        <v>9</v>
      </c>
      <c r="F11" t="s">
        <v>27</v>
      </c>
      <c r="G11">
        <v>1</v>
      </c>
      <c r="H11" t="s">
        <v>18</v>
      </c>
    </row>
    <row r="12" spans="1:8">
      <c r="A12">
        <f t="shared" si="0"/>
        <v>11</v>
      </c>
      <c r="B12">
        <v>73802338</v>
      </c>
      <c r="F12" t="s">
        <v>27</v>
      </c>
      <c r="G12">
        <v>0</v>
      </c>
    </row>
    <row r="13" spans="1:8">
      <c r="A13">
        <f t="shared" si="0"/>
        <v>12</v>
      </c>
      <c r="B13">
        <v>73802375</v>
      </c>
      <c r="C13">
        <f>29+46/60+17/3600</f>
        <v>29.77138888888889</v>
      </c>
      <c r="D13">
        <f>-(90+11/60+36/3600)</f>
        <v>-90.193333333333342</v>
      </c>
      <c r="E13" t="s">
        <v>11</v>
      </c>
      <c r="F13" t="s">
        <v>27</v>
      </c>
      <c r="G13">
        <v>1</v>
      </c>
    </row>
    <row r="14" spans="1:8">
      <c r="A14">
        <f t="shared" si="0"/>
        <v>13</v>
      </c>
      <c r="B14">
        <v>7380241</v>
      </c>
      <c r="C14">
        <f>29+36/60+3.6/3600</f>
        <v>29.601000000000003</v>
      </c>
      <c r="D14">
        <f>-(89+54/60+36.8/3600)</f>
        <v>-89.910222222222231</v>
      </c>
      <c r="E14" t="s">
        <v>10</v>
      </c>
      <c r="F14" t="s">
        <v>27</v>
      </c>
      <c r="G14">
        <v>1</v>
      </c>
    </row>
    <row r="15" spans="1:8">
      <c r="A15">
        <f t="shared" si="0"/>
        <v>14</v>
      </c>
      <c r="B15">
        <v>7380251</v>
      </c>
      <c r="C15">
        <f>29+25/60+21/3600</f>
        <v>29.422499999999999</v>
      </c>
      <c r="D15">
        <f>-(89+57/60+2/3600)</f>
        <v>-89.950555555555553</v>
      </c>
      <c r="E15" t="s">
        <v>10</v>
      </c>
      <c r="F15" t="s">
        <v>27</v>
      </c>
      <c r="G15">
        <v>1</v>
      </c>
    </row>
    <row r="16" spans="1:8">
      <c r="A16">
        <f t="shared" si="0"/>
        <v>15</v>
      </c>
      <c r="B16">
        <v>73802512</v>
      </c>
      <c r="C16">
        <f>29+23/60+54/3600</f>
        <v>29.398333333333333</v>
      </c>
      <c r="D16">
        <f>-(90+2/60+28/3600)</f>
        <v>-90.041111111111107</v>
      </c>
      <c r="E16" t="s">
        <v>11</v>
      </c>
      <c r="F16" t="s">
        <v>27</v>
      </c>
      <c r="G16">
        <v>1</v>
      </c>
    </row>
    <row r="17" spans="1:8">
      <c r="A17">
        <f t="shared" si="0"/>
        <v>16</v>
      </c>
      <c r="B17">
        <v>73802516</v>
      </c>
      <c r="C17">
        <f>29+16/60+22.2/3600</f>
        <v>29.272833333333331</v>
      </c>
      <c r="D17">
        <f>-(89+56/60+48.5/3600)</f>
        <v>-89.946805555555557</v>
      </c>
      <c r="E17" t="s">
        <v>11</v>
      </c>
      <c r="F17" t="s">
        <v>27</v>
      </c>
      <c r="G17">
        <v>1</v>
      </c>
    </row>
    <row r="18" spans="1:8">
      <c r="A18">
        <f t="shared" si="0"/>
        <v>17</v>
      </c>
      <c r="B18">
        <v>7380335</v>
      </c>
      <c r="C18">
        <f>29+31/60+3/3600</f>
        <v>29.517499999999998</v>
      </c>
      <c r="D18">
        <f>-(90+10/60+53/3600)</f>
        <v>-90.18138888888889</v>
      </c>
      <c r="E18" t="s">
        <v>12</v>
      </c>
      <c r="F18" t="s">
        <v>27</v>
      </c>
      <c r="G18">
        <v>1</v>
      </c>
    </row>
    <row r="19" spans="1:8">
      <c r="A19">
        <f t="shared" si="0"/>
        <v>18</v>
      </c>
      <c r="B19">
        <v>7380340</v>
      </c>
      <c r="F19" t="s">
        <v>27</v>
      </c>
      <c r="G19">
        <v>0</v>
      </c>
    </row>
    <row r="20" spans="1:8">
      <c r="A20">
        <f t="shared" si="0"/>
        <v>19</v>
      </c>
      <c r="B20">
        <v>73804751</v>
      </c>
      <c r="C20">
        <f>29+59/60+41/3600</f>
        <v>29.994722222222222</v>
      </c>
      <c r="D20">
        <f>-(90+53/60+11/3600)</f>
        <v>-90.886388888888902</v>
      </c>
      <c r="E20" t="s">
        <v>13</v>
      </c>
      <c r="F20" t="s">
        <v>27</v>
      </c>
      <c r="G20">
        <v>1</v>
      </c>
    </row>
    <row r="21" spans="1:8">
      <c r="A21">
        <f t="shared" si="0"/>
        <v>20</v>
      </c>
      <c r="B21">
        <v>7381000</v>
      </c>
      <c r="C21">
        <f>29+47/60+52/3600</f>
        <v>29.797777777777778</v>
      </c>
      <c r="D21">
        <f>-(90+49/60+21/3600)</f>
        <v>-90.822499999999991</v>
      </c>
      <c r="E21" t="s">
        <v>12</v>
      </c>
      <c r="F21" t="s">
        <v>27</v>
      </c>
      <c r="G21">
        <v>1</v>
      </c>
    </row>
    <row r="22" spans="1:8">
      <c r="A22">
        <f t="shared" si="0"/>
        <v>21</v>
      </c>
      <c r="B22">
        <v>7381150</v>
      </c>
      <c r="C22">
        <f>29+38/60+49.4/3600</f>
        <v>29.647055555555553</v>
      </c>
      <c r="D22">
        <f>-(90+32/60+12.4/3600)</f>
        <v>-90.536777777777772</v>
      </c>
      <c r="E22" t="s">
        <v>12</v>
      </c>
      <c r="F22" t="s">
        <v>27</v>
      </c>
      <c r="G22">
        <v>1</v>
      </c>
    </row>
    <row r="23" spans="1:8">
      <c r="A23">
        <f t="shared" si="0"/>
        <v>22</v>
      </c>
      <c r="B23">
        <v>7381235</v>
      </c>
      <c r="C23">
        <f>29+34/60+38/3600</f>
        <v>29.577222222222222</v>
      </c>
      <c r="D23">
        <f>-(90+22/60+51/3600)</f>
        <v>-90.380833333333328</v>
      </c>
      <c r="E23" t="s">
        <v>14</v>
      </c>
      <c r="F23" t="s">
        <v>27</v>
      </c>
      <c r="G23">
        <v>1</v>
      </c>
    </row>
    <row r="24" spans="1:8">
      <c r="A24">
        <f t="shared" si="0"/>
        <v>23</v>
      </c>
      <c r="B24">
        <v>7381324</v>
      </c>
      <c r="C24">
        <f>29+22/60+58/3600</f>
        <v>29.382777777777779</v>
      </c>
      <c r="D24">
        <f>-(90+42/60+55/3600)</f>
        <v>-90.715277777777786</v>
      </c>
      <c r="E24" t="s">
        <v>14</v>
      </c>
      <c r="F24" t="s">
        <v>27</v>
      </c>
      <c r="G24">
        <v>1</v>
      </c>
    </row>
    <row r="25" spans="1:8">
      <c r="A25">
        <f t="shared" si="0"/>
        <v>24</v>
      </c>
      <c r="B25">
        <v>7381328</v>
      </c>
      <c r="C25">
        <f>29+23/60+6/3600</f>
        <v>29.384999999999998</v>
      </c>
      <c r="D25">
        <f>-(90+43/60+47/3600)</f>
        <v>-90.729722222222222</v>
      </c>
      <c r="E25" t="s">
        <v>14</v>
      </c>
      <c r="F25" t="s">
        <v>27</v>
      </c>
      <c r="G25">
        <v>1</v>
      </c>
    </row>
    <row r="26" spans="1:8">
      <c r="A26">
        <f t="shared" si="0"/>
        <v>25</v>
      </c>
      <c r="B26">
        <v>7381331</v>
      </c>
      <c r="C26">
        <f>29+35/60+53/3600</f>
        <v>29.598055555555554</v>
      </c>
      <c r="D26">
        <f>-(90+42/60+36/3600)</f>
        <v>-90.710000000000008</v>
      </c>
      <c r="E26" t="s">
        <v>14</v>
      </c>
      <c r="F26" t="s">
        <v>27</v>
      </c>
      <c r="G26">
        <v>1</v>
      </c>
    </row>
    <row r="27" spans="1:8">
      <c r="A27">
        <f t="shared" si="0"/>
        <v>26</v>
      </c>
      <c r="B27">
        <v>73813375</v>
      </c>
      <c r="C27">
        <f>29+23/60+20/3600</f>
        <v>29.388888888888889</v>
      </c>
      <c r="D27">
        <f>-(90+35/60+16/3600)</f>
        <v>-90.587777777777774</v>
      </c>
      <c r="E27" t="s">
        <v>14</v>
      </c>
      <c r="F27" t="s">
        <v>27</v>
      </c>
      <c r="G27">
        <v>1</v>
      </c>
    </row>
    <row r="28" spans="1:8">
      <c r="A28">
        <f t="shared" si="0"/>
        <v>27</v>
      </c>
      <c r="B28" t="s">
        <v>0</v>
      </c>
      <c r="E28" t="s">
        <v>14</v>
      </c>
      <c r="F28" t="s">
        <v>27</v>
      </c>
      <c r="H28" t="s">
        <v>31</v>
      </c>
    </row>
    <row r="29" spans="1:8">
      <c r="A29">
        <f t="shared" si="0"/>
        <v>28</v>
      </c>
      <c r="B29" t="s">
        <v>1</v>
      </c>
      <c r="E29" t="s">
        <v>14</v>
      </c>
      <c r="F29" t="s">
        <v>27</v>
      </c>
      <c r="H29" t="s">
        <v>31</v>
      </c>
    </row>
    <row r="30" spans="1:8">
      <c r="A30">
        <f t="shared" si="0"/>
        <v>29</v>
      </c>
      <c r="B30">
        <v>7381343</v>
      </c>
      <c r="C30">
        <f>29+23/60+13.1/3600</f>
        <v>29.386972222222223</v>
      </c>
      <c r="D30">
        <f>-(90+37/60+4.9/3600)</f>
        <v>-90.618027777777769</v>
      </c>
      <c r="E30" t="s">
        <v>14</v>
      </c>
      <c r="F30" t="s">
        <v>27</v>
      </c>
      <c r="G30">
        <v>1</v>
      </c>
    </row>
    <row r="31" spans="1:8">
      <c r="A31">
        <f t="shared" si="0"/>
        <v>30</v>
      </c>
      <c r="B31" t="s">
        <v>2</v>
      </c>
      <c r="E31" t="s">
        <v>14</v>
      </c>
      <c r="F31" t="s">
        <v>27</v>
      </c>
      <c r="H31" t="s">
        <v>31</v>
      </c>
    </row>
    <row r="32" spans="1:8">
      <c r="A32">
        <f t="shared" si="0"/>
        <v>31</v>
      </c>
      <c r="B32" t="s">
        <v>3</v>
      </c>
      <c r="E32" t="s">
        <v>14</v>
      </c>
      <c r="F32" t="s">
        <v>27</v>
      </c>
      <c r="H32" t="s">
        <v>31</v>
      </c>
    </row>
    <row r="33" spans="1:7">
      <c r="A33">
        <f t="shared" si="0"/>
        <v>32</v>
      </c>
      <c r="B33">
        <v>7381349</v>
      </c>
      <c r="C33">
        <f>29+14/60+57/3600</f>
        <v>29.249166666666667</v>
      </c>
      <c r="D33">
        <f>-(90+55/60+16/3600)</f>
        <v>-90.921111111111117</v>
      </c>
      <c r="E33" t="s">
        <v>14</v>
      </c>
      <c r="F33" t="s">
        <v>27</v>
      </c>
      <c r="G33">
        <v>1</v>
      </c>
    </row>
    <row r="34" spans="1:7">
      <c r="A34">
        <f t="shared" si="0"/>
        <v>33</v>
      </c>
      <c r="B34">
        <v>73813498</v>
      </c>
      <c r="C34">
        <f>29+4/60+41/3600</f>
        <v>29.078055555555554</v>
      </c>
      <c r="D34">
        <f>-(90+52/60+17/3600)</f>
        <v>-90.871388888888887</v>
      </c>
      <c r="E34" t="s">
        <v>14</v>
      </c>
      <c r="F34" t="s">
        <v>27</v>
      </c>
      <c r="G34">
        <v>1</v>
      </c>
    </row>
    <row r="35" spans="1:7">
      <c r="A35">
        <f t="shared" si="0"/>
        <v>34</v>
      </c>
      <c r="B35">
        <v>7381350</v>
      </c>
      <c r="C35">
        <f>29+38/60+42/3600</f>
        <v>29.645</v>
      </c>
      <c r="D35">
        <f>-(90+32/60+41/3600)</f>
        <v>-90.544722222222219</v>
      </c>
      <c r="E35" t="s">
        <v>12</v>
      </c>
      <c r="F35" t="s">
        <v>27</v>
      </c>
      <c r="G35">
        <v>1</v>
      </c>
    </row>
    <row r="36" spans="1:7">
      <c r="A36">
        <f t="shared" si="0"/>
        <v>35</v>
      </c>
      <c r="B36">
        <v>7381355</v>
      </c>
      <c r="C36">
        <f>29+37/60+38.4/3600</f>
        <v>29.627333333333333</v>
      </c>
      <c r="D36">
        <f>-(90+33/60+27.6/3600)</f>
        <v>-90.557666666666663</v>
      </c>
      <c r="E36" t="s">
        <v>12</v>
      </c>
      <c r="F36" t="s">
        <v>27</v>
      </c>
      <c r="G36">
        <v>1</v>
      </c>
    </row>
    <row r="37" spans="1:7">
      <c r="A37">
        <f t="shared" si="0"/>
        <v>36</v>
      </c>
      <c r="B37">
        <v>7381515</v>
      </c>
      <c r="C37">
        <f>30+16/60+53/3600</f>
        <v>30.281388888888888</v>
      </c>
      <c r="D37">
        <f>-(91+41/60+12/3600)</f>
        <v>-91.686666666666667</v>
      </c>
      <c r="E37" t="s">
        <v>15</v>
      </c>
      <c r="F37" t="s">
        <v>27</v>
      </c>
      <c r="G37">
        <v>1</v>
      </c>
    </row>
    <row r="38" spans="1:7">
      <c r="A38">
        <f t="shared" si="0"/>
        <v>37</v>
      </c>
      <c r="B38">
        <v>73815450</v>
      </c>
      <c r="C38">
        <f>29+53/60+33/3600</f>
        <v>29.892499999999998</v>
      </c>
      <c r="D38">
        <f>-(91+26/60+44/3600)</f>
        <v>-91.445555555555558</v>
      </c>
      <c r="E38" t="s">
        <v>16</v>
      </c>
      <c r="F38" t="s">
        <v>27</v>
      </c>
      <c r="G38">
        <v>1</v>
      </c>
    </row>
    <row r="39" spans="1:7">
      <c r="A39">
        <f t="shared" si="0"/>
        <v>38</v>
      </c>
      <c r="B39">
        <v>7381567</v>
      </c>
      <c r="C39">
        <f>29+59/60</f>
        <v>29.983333333333334</v>
      </c>
      <c r="D39">
        <f>-(91+31/60+30/3600)</f>
        <v>-91.525000000000006</v>
      </c>
      <c r="E39" t="s">
        <v>15</v>
      </c>
      <c r="F39" t="s">
        <v>27</v>
      </c>
      <c r="G39">
        <v>1</v>
      </c>
    </row>
    <row r="40" spans="1:7">
      <c r="A40">
        <f t="shared" si="0"/>
        <v>39</v>
      </c>
      <c r="B40">
        <v>7381585</v>
      </c>
      <c r="C40">
        <f>29+45/60+57.3/3600</f>
        <v>29.765916666666666</v>
      </c>
      <c r="D40">
        <f>-(91+23/60+22.8/3600)</f>
        <v>-91.38966666666667</v>
      </c>
      <c r="E40" t="s">
        <v>16</v>
      </c>
      <c r="F40" t="s">
        <v>27</v>
      </c>
      <c r="G40">
        <v>1</v>
      </c>
    </row>
    <row r="41" spans="1:7">
      <c r="A41">
        <f t="shared" si="0"/>
        <v>40</v>
      </c>
      <c r="B41">
        <v>7381590</v>
      </c>
      <c r="C41">
        <f>29+41/60+52/3600</f>
        <v>29.697777777777777</v>
      </c>
      <c r="D41">
        <f>-(91+22/60+22/3600)</f>
        <v>-91.37277777777777</v>
      </c>
      <c r="E41" t="s">
        <v>16</v>
      </c>
      <c r="F41" t="s">
        <v>27</v>
      </c>
      <c r="G41">
        <v>1</v>
      </c>
    </row>
    <row r="42" spans="1:7">
      <c r="A42">
        <f t="shared" si="0"/>
        <v>41</v>
      </c>
      <c r="B42">
        <v>73815925</v>
      </c>
      <c r="C42">
        <f>29+32/60+24/3600</f>
        <v>29.540000000000003</v>
      </c>
      <c r="D42">
        <f>-(91+26/60+8/3600)</f>
        <v>-91.435555555555553</v>
      </c>
      <c r="E42" t="s">
        <v>16</v>
      </c>
      <c r="F42" t="s">
        <v>27</v>
      </c>
      <c r="G42">
        <v>1</v>
      </c>
    </row>
    <row r="43" spans="1:7">
      <c r="A43">
        <f t="shared" si="0"/>
        <v>42</v>
      </c>
      <c r="B43">
        <v>73815945</v>
      </c>
      <c r="C43">
        <f>29+42/60+15/3600</f>
        <v>29.704166666666666</v>
      </c>
      <c r="D43">
        <f>-(91+22/60+26/3600)</f>
        <v>-91.373888888888885</v>
      </c>
      <c r="E43" t="s">
        <v>16</v>
      </c>
      <c r="F43" t="s">
        <v>27</v>
      </c>
      <c r="G43">
        <v>1</v>
      </c>
    </row>
    <row r="44" spans="1:7">
      <c r="A44">
        <f t="shared" si="0"/>
        <v>43</v>
      </c>
      <c r="B44">
        <v>73815963</v>
      </c>
      <c r="C44">
        <f>30+6/60+23.6/3600</f>
        <v>30.106555555555556</v>
      </c>
      <c r="D44">
        <f>-(91+23/60+7.5/3600)</f>
        <v>-91.385416666666671</v>
      </c>
      <c r="E44" t="s">
        <v>17</v>
      </c>
      <c r="F44" t="s">
        <v>27</v>
      </c>
      <c r="G44">
        <v>1</v>
      </c>
    </row>
    <row r="45" spans="1:7">
      <c r="A45">
        <f t="shared" si="0"/>
        <v>44</v>
      </c>
      <c r="B45">
        <v>73815975</v>
      </c>
      <c r="C45">
        <f>29+56/60+37.2/3600</f>
        <v>29.943666666666665</v>
      </c>
      <c r="D45">
        <f>-(91+15/60+47.5/3600)</f>
        <v>-91.263194444444451</v>
      </c>
      <c r="E45" t="s">
        <v>15</v>
      </c>
      <c r="F45" t="s">
        <v>27</v>
      </c>
      <c r="G45">
        <v>0</v>
      </c>
    </row>
    <row r="46" spans="1:7">
      <c r="A46">
        <f t="shared" si="0"/>
        <v>45</v>
      </c>
      <c r="B46">
        <v>7381600</v>
      </c>
      <c r="C46">
        <f>29+41/60+33.4/3600</f>
        <v>29.692611111111113</v>
      </c>
      <c r="D46">
        <f>-(91+12/60+42.6/3600)</f>
        <v>-91.211833333333331</v>
      </c>
      <c r="E46" t="s">
        <v>16</v>
      </c>
      <c r="F46" t="s">
        <v>27</v>
      </c>
      <c r="G46">
        <v>1</v>
      </c>
    </row>
    <row r="47" spans="1:7">
      <c r="A47">
        <f t="shared" si="0"/>
        <v>46</v>
      </c>
      <c r="B47">
        <v>73816202</v>
      </c>
      <c r="C47">
        <f>29+38/60+58/3600</f>
        <v>29.649444444444445</v>
      </c>
      <c r="D47">
        <f>-(91+18/60+15/3600)</f>
        <v>-91.30416666666666</v>
      </c>
      <c r="E47" t="s">
        <v>16</v>
      </c>
      <c r="F47" t="s">
        <v>27</v>
      </c>
      <c r="G47">
        <v>1</v>
      </c>
    </row>
    <row r="48" spans="1:7">
      <c r="A48">
        <f t="shared" si="0"/>
        <v>47</v>
      </c>
      <c r="B48">
        <v>73816501</v>
      </c>
      <c r="C48">
        <f>29+32/60</f>
        <v>29.533333333333335</v>
      </c>
      <c r="D48">
        <f>-(91+14/60+58/3600)</f>
        <v>-91.24944444444445</v>
      </c>
      <c r="E48" t="s">
        <v>16</v>
      </c>
      <c r="F48" t="s">
        <v>27</v>
      </c>
      <c r="G48">
        <v>1</v>
      </c>
    </row>
    <row r="49" spans="1:7">
      <c r="A49">
        <f t="shared" si="0"/>
        <v>48</v>
      </c>
      <c r="B49">
        <v>73816503</v>
      </c>
      <c r="C49">
        <f>29+35/60+8/3600</f>
        <v>29.585555555555555</v>
      </c>
      <c r="D49">
        <f>-(91+9/60+19/3600)</f>
        <v>-91.155277777777783</v>
      </c>
      <c r="E49" t="s">
        <v>16</v>
      </c>
      <c r="F49" t="s">
        <v>27</v>
      </c>
      <c r="G49">
        <v>1</v>
      </c>
    </row>
    <row r="50" spans="1:7">
      <c r="A50">
        <f t="shared" si="0"/>
        <v>49</v>
      </c>
      <c r="B50">
        <v>7381654</v>
      </c>
      <c r="C50">
        <f>29+22/60+44.8/3600</f>
        <v>29.379111111111111</v>
      </c>
      <c r="D50">
        <f>-(91+22/60+54.5/3600)</f>
        <v>-91.381805555555545</v>
      </c>
      <c r="E50" t="s">
        <v>16</v>
      </c>
      <c r="F50" t="s">
        <v>27</v>
      </c>
      <c r="G50">
        <v>1</v>
      </c>
    </row>
    <row r="51" spans="1:7">
      <c r="A51">
        <f t="shared" si="0"/>
        <v>50</v>
      </c>
      <c r="B51">
        <v>7381670</v>
      </c>
      <c r="C51">
        <f>29+40/60+51/3600</f>
        <v>29.680833333333336</v>
      </c>
      <c r="D51">
        <f>-(91+28/60+14/3600)</f>
        <v>-91.470555555555563</v>
      </c>
      <c r="E51" t="s">
        <v>16</v>
      </c>
      <c r="F51" t="s">
        <v>27</v>
      </c>
      <c r="G51">
        <v>1</v>
      </c>
    </row>
    <row r="52" spans="1:7">
      <c r="A52">
        <f t="shared" si="0"/>
        <v>51</v>
      </c>
      <c r="B52">
        <v>7385765</v>
      </c>
      <c r="C52">
        <f>29+52/60+45/3600</f>
        <v>29.879166666666666</v>
      </c>
      <c r="D52">
        <f>-(91+35/60+10/3600)</f>
        <v>-91.586111111111109</v>
      </c>
      <c r="E52" t="s">
        <v>16</v>
      </c>
      <c r="F52" t="s">
        <v>27</v>
      </c>
      <c r="G52">
        <v>1</v>
      </c>
    </row>
    <row r="53" spans="1:7">
      <c r="A53">
        <f t="shared" si="0"/>
        <v>52</v>
      </c>
      <c r="B53">
        <v>7385790</v>
      </c>
      <c r="C53">
        <f>29+49/60+23/3600</f>
        <v>29.823055555555555</v>
      </c>
      <c r="D53">
        <f>-(91+32/60+30/3600)</f>
        <v>-91.541666666666671</v>
      </c>
      <c r="E53" t="s">
        <v>16</v>
      </c>
      <c r="F53" t="s">
        <v>27</v>
      </c>
      <c r="G53">
        <v>1</v>
      </c>
    </row>
    <row r="54" spans="1:7">
      <c r="A54">
        <f t="shared" si="0"/>
        <v>53</v>
      </c>
      <c r="B54">
        <v>7385820</v>
      </c>
      <c r="C54">
        <f>29+42/60+14/3600</f>
        <v>29.703888888888887</v>
      </c>
      <c r="D54">
        <f>-(91+22/60+22/3600)</f>
        <v>-91.37277777777777</v>
      </c>
      <c r="E54" t="s">
        <v>16</v>
      </c>
      <c r="F54" t="s">
        <v>27</v>
      </c>
      <c r="G54">
        <v>1</v>
      </c>
    </row>
    <row r="55" spans="1:7">
      <c r="A55">
        <f t="shared" si="0"/>
        <v>54</v>
      </c>
      <c r="B55">
        <v>7385835</v>
      </c>
      <c r="C55">
        <f>29+35/60+48/3600</f>
        <v>29.596666666666664</v>
      </c>
      <c r="D55">
        <f>-(91+32/60+35/3600)</f>
        <v>-91.543055555555554</v>
      </c>
      <c r="E55" t="s">
        <v>16</v>
      </c>
      <c r="F55" t="s">
        <v>27</v>
      </c>
      <c r="G55">
        <v>1</v>
      </c>
    </row>
    <row r="56" spans="1:7">
      <c r="A56">
        <f t="shared" si="0"/>
        <v>55</v>
      </c>
      <c r="B56">
        <v>7386600</v>
      </c>
      <c r="C56">
        <f>30+22/60+5/3600</f>
        <v>30.368055555555557</v>
      </c>
      <c r="D56">
        <f>-(91+59/60+15/3600)</f>
        <v>-91.987499999999997</v>
      </c>
      <c r="E56" t="s">
        <v>20</v>
      </c>
      <c r="F56" t="s">
        <v>27</v>
      </c>
      <c r="G56">
        <v>1</v>
      </c>
    </row>
    <row r="57" spans="1:7">
      <c r="A57">
        <f t="shared" si="0"/>
        <v>56</v>
      </c>
      <c r="B57">
        <v>7386850</v>
      </c>
      <c r="C57">
        <f>30+13/60+8/3600</f>
        <v>30.218888888888888</v>
      </c>
      <c r="D57">
        <f>-(91+56/60+20/3600)</f>
        <v>-91.938888888888897</v>
      </c>
      <c r="E57" t="s">
        <v>15</v>
      </c>
      <c r="F57" t="s">
        <v>27</v>
      </c>
      <c r="G57">
        <v>1</v>
      </c>
    </row>
    <row r="58" spans="1:7">
      <c r="A58">
        <f t="shared" si="0"/>
        <v>57</v>
      </c>
      <c r="B58">
        <v>7386880</v>
      </c>
      <c r="C58">
        <f>30+13/60+2/3600</f>
        <v>30.217222222222219</v>
      </c>
      <c r="D58">
        <f>-(91+59/60+34/3600)</f>
        <v>-91.992777777777775</v>
      </c>
      <c r="E58" t="s">
        <v>20</v>
      </c>
      <c r="F58" t="s">
        <v>27</v>
      </c>
      <c r="G58">
        <v>1</v>
      </c>
    </row>
    <row r="59" spans="1:7">
      <c r="A59">
        <f t="shared" si="0"/>
        <v>58</v>
      </c>
      <c r="B59">
        <v>7386940</v>
      </c>
      <c r="C59">
        <f>30+8/60+30/3600</f>
        <v>30.141666666666666</v>
      </c>
      <c r="D59">
        <f>-(92+4/60+32/3600)</f>
        <v>-92.075555555555553</v>
      </c>
      <c r="E59" t="s">
        <v>20</v>
      </c>
      <c r="F59" t="s">
        <v>27</v>
      </c>
      <c r="G59">
        <v>1</v>
      </c>
    </row>
    <row r="60" spans="1:7">
      <c r="A60">
        <f t="shared" si="0"/>
        <v>59</v>
      </c>
      <c r="B60">
        <v>7386980</v>
      </c>
      <c r="C60">
        <f>29+57/60+4/3600</f>
        <v>29.951111111111111</v>
      </c>
      <c r="D60">
        <f>-(92+9/60+22.9/3600)</f>
        <v>-92.15636111111111</v>
      </c>
      <c r="E60" t="s">
        <v>21</v>
      </c>
      <c r="F60" t="s">
        <v>27</v>
      </c>
      <c r="G60">
        <v>1</v>
      </c>
    </row>
    <row r="61" spans="1:7">
      <c r="A61">
        <f t="shared" si="0"/>
        <v>60</v>
      </c>
      <c r="B61">
        <v>7387040</v>
      </c>
      <c r="C61">
        <f>29+42/60+47/3600</f>
        <v>29.713055555555556</v>
      </c>
      <c r="D61">
        <f>-(91+52/60+49/3600)</f>
        <v>-91.880277777777778</v>
      </c>
      <c r="E61" t="s">
        <v>16</v>
      </c>
      <c r="F61" t="s">
        <v>27</v>
      </c>
      <c r="G61">
        <v>1</v>
      </c>
    </row>
    <row r="62" spans="1:7">
      <c r="A62">
        <f t="shared" si="0"/>
        <v>61</v>
      </c>
      <c r="B62">
        <v>7387050</v>
      </c>
      <c r="C62">
        <f>29+40/60+28/3600</f>
        <v>29.674444444444447</v>
      </c>
      <c r="D62">
        <f>-(92+8/60+8/3600)</f>
        <v>-92.135555555555555</v>
      </c>
      <c r="E62" t="s">
        <v>21</v>
      </c>
      <c r="F62" t="s">
        <v>27</v>
      </c>
      <c r="G62">
        <v>1</v>
      </c>
    </row>
    <row r="63" spans="1:7">
      <c r="A63">
        <f t="shared" si="0"/>
        <v>62</v>
      </c>
      <c r="B63">
        <v>8012000</v>
      </c>
      <c r="C63">
        <f>30+28/60+50.8/3600</f>
        <v>30.480777777777774</v>
      </c>
      <c r="D63">
        <f>-(92+37/60+54.3/3600)</f>
        <v>-92.631749999999997</v>
      </c>
      <c r="E63" t="s">
        <v>22</v>
      </c>
      <c r="F63" t="s">
        <v>27</v>
      </c>
      <c r="G63">
        <v>1</v>
      </c>
    </row>
    <row r="64" spans="1:7">
      <c r="A64">
        <f t="shared" si="0"/>
        <v>63</v>
      </c>
      <c r="B64">
        <v>8012150</v>
      </c>
      <c r="C64">
        <f>30+11/60+24/3600</f>
        <v>30.19</v>
      </c>
      <c r="D64">
        <f>-(92+35/60+26/3600)</f>
        <v>-92.590555555555554</v>
      </c>
      <c r="E64" t="s">
        <v>22</v>
      </c>
      <c r="F64" t="s">
        <v>27</v>
      </c>
      <c r="G64">
        <v>1</v>
      </c>
    </row>
    <row r="65" spans="1:7">
      <c r="A65">
        <f t="shared" si="0"/>
        <v>64</v>
      </c>
      <c r="B65">
        <v>8017044</v>
      </c>
      <c r="C65">
        <f>30+14/60+13/3600</f>
        <v>30.236944444444447</v>
      </c>
      <c r="D65">
        <f>-(93+14/60+50/3600)</f>
        <v>-93.24722222222222</v>
      </c>
      <c r="E65" t="s">
        <v>23</v>
      </c>
      <c r="F65" t="s">
        <v>27</v>
      </c>
      <c r="G65">
        <v>1</v>
      </c>
    </row>
    <row r="66" spans="1:7">
      <c r="A66">
        <f t="shared" si="0"/>
        <v>65</v>
      </c>
      <c r="B66">
        <v>8017095</v>
      </c>
      <c r="C66">
        <f>30+1/60+54/3600</f>
        <v>30.031666666666666</v>
      </c>
      <c r="D66">
        <f>-(93+17/60+58/3600)</f>
        <v>-93.299444444444447</v>
      </c>
      <c r="E66" t="s">
        <v>24</v>
      </c>
      <c r="F66" t="s">
        <v>27</v>
      </c>
      <c r="G66">
        <v>1</v>
      </c>
    </row>
    <row r="67" spans="1:7">
      <c r="A67">
        <f t="shared" si="0"/>
        <v>66</v>
      </c>
      <c r="B67">
        <v>8017118</v>
      </c>
      <c r="C67">
        <f>29+48/60+56/3600</f>
        <v>29.815555555555555</v>
      </c>
      <c r="D67">
        <f>-(93+20/60+56/3600)</f>
        <v>-93.348888888888879</v>
      </c>
      <c r="E67" t="s">
        <v>24</v>
      </c>
      <c r="F67" t="s">
        <v>27</v>
      </c>
      <c r="G67">
        <v>1</v>
      </c>
    </row>
    <row r="68" spans="1:7">
      <c r="A68">
        <f t="shared" ref="A68:A91" si="1">ROW()-1</f>
        <v>67</v>
      </c>
      <c r="B68">
        <v>291929089562600</v>
      </c>
      <c r="C68">
        <f>29+19/60+29/3600</f>
        <v>29.324722222222221</v>
      </c>
      <c r="D68">
        <f>-(89+56/60+25.8/3600)</f>
        <v>-89.9405</v>
      </c>
      <c r="E68" t="s">
        <v>11</v>
      </c>
      <c r="F68" t="s">
        <v>27</v>
      </c>
      <c r="G68">
        <v>1</v>
      </c>
    </row>
    <row r="69" spans="1:7">
      <c r="A69">
        <f t="shared" si="1"/>
        <v>68</v>
      </c>
      <c r="B69">
        <v>292800090060000</v>
      </c>
      <c r="C69">
        <f>29+28/60</f>
        <v>29.466666666666665</v>
      </c>
      <c r="D69">
        <f>-(90+6/60)</f>
        <v>-90.1</v>
      </c>
      <c r="E69" t="s">
        <v>11</v>
      </c>
      <c r="F69" t="s">
        <v>27</v>
      </c>
      <c r="G69">
        <v>1</v>
      </c>
    </row>
    <row r="70" spans="1:7">
      <c r="A70">
        <f t="shared" si="1"/>
        <v>69</v>
      </c>
      <c r="B70">
        <v>292859090004000</v>
      </c>
      <c r="C70">
        <f>29+28/60+59/3600</f>
        <v>29.483055555555556</v>
      </c>
      <c r="D70">
        <f>-(90+40/3600)</f>
        <v>-90.011111111111106</v>
      </c>
      <c r="E70" t="s">
        <v>11</v>
      </c>
      <c r="F70" t="s">
        <v>27</v>
      </c>
      <c r="G70">
        <v>1</v>
      </c>
    </row>
    <row r="71" spans="1:7">
      <c r="A71">
        <f t="shared" si="1"/>
        <v>70</v>
      </c>
      <c r="B71">
        <v>294736091164200</v>
      </c>
      <c r="C71">
        <f>29+47/60+36/3600</f>
        <v>29.793333333333337</v>
      </c>
      <c r="D71">
        <f>-(91+16/60+42/3600)</f>
        <v>-91.278333333333336</v>
      </c>
      <c r="E71" t="s">
        <v>15</v>
      </c>
      <c r="F71" t="s">
        <v>27</v>
      </c>
      <c r="G71">
        <v>1</v>
      </c>
    </row>
    <row r="72" spans="1:7">
      <c r="A72">
        <f t="shared" si="1"/>
        <v>71</v>
      </c>
      <c r="B72">
        <v>295011091184300</v>
      </c>
      <c r="C72">
        <f>29+50/60+11.4/3600</f>
        <v>29.836499999999997</v>
      </c>
      <c r="D72">
        <f>-(91+18/60+42.9/3600)</f>
        <v>-91.311916666666662</v>
      </c>
      <c r="E72" t="s">
        <v>15</v>
      </c>
      <c r="F72" t="s">
        <v>27</v>
      </c>
      <c r="G72">
        <v>1</v>
      </c>
    </row>
    <row r="73" spans="1:7">
      <c r="A73">
        <f t="shared" si="1"/>
        <v>72</v>
      </c>
      <c r="B73">
        <v>295020089411600</v>
      </c>
      <c r="F73" t="s">
        <v>27</v>
      </c>
      <c r="G73">
        <v>0</v>
      </c>
    </row>
    <row r="74" spans="1:7">
      <c r="A74">
        <f t="shared" si="1"/>
        <v>73</v>
      </c>
      <c r="B74">
        <v>2951190901217</v>
      </c>
      <c r="C74">
        <f>29+51/60+19/3600</f>
        <v>29.855277777777779</v>
      </c>
      <c r="D74">
        <f>-(90+12/60+17/3600)</f>
        <v>-90.20472222222223</v>
      </c>
      <c r="E74" t="s">
        <v>11</v>
      </c>
      <c r="F74" t="s">
        <v>27</v>
      </c>
      <c r="G74">
        <v>1</v>
      </c>
    </row>
    <row r="75" spans="1:7">
      <c r="A75">
        <f t="shared" si="1"/>
        <v>74</v>
      </c>
      <c r="B75">
        <v>295124089542100</v>
      </c>
      <c r="C75">
        <f>29+51/60+12.8/3600</f>
        <v>29.853555555555555</v>
      </c>
      <c r="D75">
        <f>-(89+54/60+27.7/3600)</f>
        <v>-89.907694444444445</v>
      </c>
      <c r="E75" t="s">
        <v>10</v>
      </c>
      <c r="F75" t="s">
        <v>27</v>
      </c>
      <c r="G75">
        <v>1</v>
      </c>
    </row>
    <row r="76" spans="1:7">
      <c r="A76">
        <f t="shared" si="1"/>
        <v>75</v>
      </c>
      <c r="B76">
        <v>295447091191500</v>
      </c>
      <c r="C76">
        <f>29+54/60+47/3600</f>
        <v>29.913055555555555</v>
      </c>
      <c r="D76">
        <f>-(91+19/60+15/3600)</f>
        <v>-91.320833333333326</v>
      </c>
      <c r="E76" t="s">
        <v>15</v>
      </c>
      <c r="F76" t="s">
        <v>27</v>
      </c>
      <c r="G76">
        <v>1</v>
      </c>
    </row>
    <row r="77" spans="1:7">
      <c r="A77">
        <f t="shared" si="1"/>
        <v>76</v>
      </c>
      <c r="B77">
        <v>295501090190400</v>
      </c>
      <c r="C77">
        <f>29+55/60+1/3600</f>
        <v>29.916944444444447</v>
      </c>
      <c r="D77">
        <f>-(90+19/60+4/3600)</f>
        <v>-90.317777777777778</v>
      </c>
      <c r="E77" t="s">
        <v>8</v>
      </c>
      <c r="F77" t="s">
        <v>27</v>
      </c>
      <c r="G77">
        <v>1</v>
      </c>
    </row>
    <row r="78" spans="1:7">
      <c r="A78">
        <f t="shared" si="1"/>
        <v>77</v>
      </c>
      <c r="B78">
        <v>300003090163500</v>
      </c>
      <c r="C78">
        <f>30+3/3600</f>
        <v>30.000833333333333</v>
      </c>
      <c r="D78">
        <f>-(90+16/60+35/3600)</f>
        <v>-90.276388888888889</v>
      </c>
      <c r="E78" t="s">
        <v>8</v>
      </c>
      <c r="F78" t="s">
        <v>27</v>
      </c>
      <c r="G78">
        <v>1</v>
      </c>
    </row>
    <row r="79" spans="1:7">
      <c r="A79">
        <f t="shared" si="1"/>
        <v>78</v>
      </c>
      <c r="B79">
        <v>300210091272100</v>
      </c>
      <c r="F79" t="s">
        <v>27</v>
      </c>
      <c r="G79">
        <v>0</v>
      </c>
    </row>
    <row r="80" spans="1:7">
      <c r="A80">
        <f t="shared" si="1"/>
        <v>79</v>
      </c>
      <c r="B80">
        <v>300312091320000</v>
      </c>
      <c r="C80">
        <f>30+3/60+12/3600</f>
        <v>30.053333333333335</v>
      </c>
      <c r="D80">
        <f>-(91+32/60)</f>
        <v>-91.533333333333331</v>
      </c>
      <c r="E80" t="s">
        <v>15</v>
      </c>
      <c r="F80" t="s">
        <v>27</v>
      </c>
      <c r="G80">
        <v>1</v>
      </c>
    </row>
    <row r="81" spans="1:7">
      <c r="A81">
        <f t="shared" si="1"/>
        <v>80</v>
      </c>
      <c r="B81">
        <v>3004510895507</v>
      </c>
      <c r="C81">
        <f>30+4/60+51/3600</f>
        <v>30.080833333333334</v>
      </c>
      <c r="D81">
        <f>-(89+55/60+7/3600)</f>
        <v>-89.918611111111119</v>
      </c>
      <c r="E81" t="s">
        <v>9</v>
      </c>
      <c r="F81" t="s">
        <v>27</v>
      </c>
      <c r="G81">
        <v>1</v>
      </c>
    </row>
    <row r="82" spans="1:7">
      <c r="A82">
        <f t="shared" si="1"/>
        <v>81</v>
      </c>
      <c r="B82">
        <v>300507091355600</v>
      </c>
      <c r="C82">
        <f>30+5/60+7/3600</f>
        <v>30.085277777777776</v>
      </c>
      <c r="D82">
        <f>-(91+35/60+56/3600)</f>
        <v>-91.598888888888879</v>
      </c>
      <c r="E82" t="s">
        <v>15</v>
      </c>
      <c r="F82" t="s">
        <v>27</v>
      </c>
      <c r="G82">
        <v>1</v>
      </c>
    </row>
    <row r="83" spans="1:7">
      <c r="A83">
        <f t="shared" si="1"/>
        <v>82</v>
      </c>
      <c r="B83">
        <v>3005160902620</v>
      </c>
      <c r="C83">
        <f>30+5/60+15.6/3600</f>
        <v>30.087666666666667</v>
      </c>
      <c r="D83">
        <f>-(90+26/60+19.7/3600)</f>
        <v>-90.438805555555561</v>
      </c>
      <c r="E83" t="s">
        <v>25</v>
      </c>
      <c r="F83" t="s">
        <v>27</v>
      </c>
      <c r="G83">
        <v>1</v>
      </c>
    </row>
    <row r="84" spans="1:7">
      <c r="A84">
        <f t="shared" si="1"/>
        <v>83</v>
      </c>
      <c r="B84">
        <v>300713091362400</v>
      </c>
      <c r="C84">
        <f>30+7/60+13/3600</f>
        <v>30.12027777777778</v>
      </c>
      <c r="D84">
        <f>-(91+36/60+24/3600)</f>
        <v>-91.606666666666655</v>
      </c>
      <c r="E84" t="s">
        <v>15</v>
      </c>
      <c r="F84" t="s">
        <v>27</v>
      </c>
      <c r="G84">
        <v>1</v>
      </c>
    </row>
    <row r="85" spans="1:7">
      <c r="A85">
        <f t="shared" si="1"/>
        <v>84</v>
      </c>
      <c r="B85">
        <v>3007220891501</v>
      </c>
      <c r="C85">
        <f>30+7/60+22/3600</f>
        <v>30.122777777777777</v>
      </c>
      <c r="D85">
        <f>-(89+15/60+1/3600)</f>
        <v>-89.250277777777782</v>
      </c>
      <c r="E85" t="s">
        <v>30</v>
      </c>
      <c r="F85" t="s">
        <v>27</v>
      </c>
      <c r="G85">
        <v>0</v>
      </c>
    </row>
    <row r="86" spans="1:7">
      <c r="A86">
        <f t="shared" si="1"/>
        <v>85</v>
      </c>
      <c r="B86">
        <v>300830089515000</v>
      </c>
      <c r="C86">
        <f>30+8/60+30/3600</f>
        <v>30.141666666666666</v>
      </c>
      <c r="D86">
        <f>-(89+51/60+50/3600)</f>
        <v>-89.86388888888888</v>
      </c>
      <c r="E86" t="s">
        <v>9</v>
      </c>
      <c r="F86" t="s">
        <v>27</v>
      </c>
      <c r="G86">
        <v>1</v>
      </c>
    </row>
    <row r="87" spans="1:7">
      <c r="A87">
        <f t="shared" si="1"/>
        <v>86</v>
      </c>
      <c r="B87">
        <v>301001089442600</v>
      </c>
      <c r="C87">
        <f>30+10/60+1/3600</f>
        <v>30.166944444444447</v>
      </c>
      <c r="D87">
        <f>-(89+44/60+26/3600)</f>
        <v>-89.740555555555559</v>
      </c>
      <c r="E87" t="s">
        <v>9</v>
      </c>
      <c r="F87" t="s">
        <v>27</v>
      </c>
      <c r="G87">
        <v>1</v>
      </c>
    </row>
    <row r="88" spans="1:7">
      <c r="A88">
        <f t="shared" si="1"/>
        <v>87</v>
      </c>
      <c r="B88">
        <v>301002091344100</v>
      </c>
      <c r="C88">
        <f>30+10/60+2/3600</f>
        <v>30.167222222222222</v>
      </c>
      <c r="D88">
        <f>-(91+34/60+41/3600)</f>
        <v>-91.578055555555551</v>
      </c>
      <c r="E88" t="s">
        <v>15</v>
      </c>
      <c r="F88" t="s">
        <v>27</v>
      </c>
      <c r="G88">
        <v>1</v>
      </c>
    </row>
    <row r="89" spans="1:7">
      <c r="A89">
        <f t="shared" si="1"/>
        <v>88</v>
      </c>
      <c r="B89">
        <v>301655091440800</v>
      </c>
      <c r="C89">
        <f>30+16/60+55/3600</f>
        <v>30.281944444444445</v>
      </c>
      <c r="D89">
        <f>-(91+44/60+8/3600)</f>
        <v>-91.73555555555555</v>
      </c>
      <c r="E89" t="s">
        <v>15</v>
      </c>
      <c r="F89" t="s">
        <v>27</v>
      </c>
      <c r="G89">
        <v>1</v>
      </c>
    </row>
    <row r="90" spans="1:7">
      <c r="A90">
        <f t="shared" si="1"/>
        <v>89</v>
      </c>
      <c r="B90">
        <v>302020091435700</v>
      </c>
      <c r="C90">
        <f>30+20/60+20/3600</f>
        <v>30.338888888888889</v>
      </c>
      <c r="D90">
        <f>-(91+43/60+57/3600)</f>
        <v>-91.732500000000002</v>
      </c>
      <c r="E90" t="s">
        <v>15</v>
      </c>
      <c r="F90" t="s">
        <v>27</v>
      </c>
      <c r="G90">
        <v>1</v>
      </c>
    </row>
    <row r="91" spans="1:7">
      <c r="A91">
        <f t="shared" si="1"/>
        <v>90</v>
      </c>
      <c r="B91">
        <v>302320091465900</v>
      </c>
      <c r="C91">
        <f>30+23/60+20/3600</f>
        <v>30.388888888888889</v>
      </c>
      <c r="D91">
        <f>-(91+46/60+59/3600)</f>
        <v>-91.783055555555549</v>
      </c>
      <c r="E91" t="s">
        <v>15</v>
      </c>
      <c r="F91" t="s">
        <v>27</v>
      </c>
      <c r="G91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3" sqref="E13"/>
    </sheetView>
  </sheetViews>
  <sheetFormatPr defaultRowHeight="15"/>
  <cols>
    <col min="2" max="2" width="12" bestFit="1" customWidth="1"/>
    <col min="3" max="3" width="14.7109375" customWidth="1"/>
    <col min="4" max="4" width="15.42578125" customWidth="1"/>
    <col min="5" max="5" width="16.28515625" customWidth="1"/>
    <col min="7" max="7" width="14.140625" customWidth="1"/>
  </cols>
  <sheetData>
    <row r="1" spans="1:8">
      <c r="A1" t="s">
        <v>32</v>
      </c>
      <c r="B1" t="s">
        <v>4</v>
      </c>
      <c r="C1" t="s">
        <v>5</v>
      </c>
      <c r="D1" t="s">
        <v>6</v>
      </c>
      <c r="E1" t="s">
        <v>7</v>
      </c>
      <c r="F1" t="s">
        <v>26</v>
      </c>
      <c r="G1" t="s">
        <v>28</v>
      </c>
      <c r="H1" t="s">
        <v>29</v>
      </c>
    </row>
    <row r="2" spans="1:8">
      <c r="A2">
        <v>1</v>
      </c>
      <c r="B2">
        <v>7374370</v>
      </c>
      <c r="C2">
        <f>29+59/60+55/3600</f>
        <v>29.998611111111114</v>
      </c>
      <c r="D2">
        <f>-(90+26/60+35/3600)</f>
        <v>-90.44305555555556</v>
      </c>
      <c r="E2" t="s">
        <v>8</v>
      </c>
      <c r="F2" t="s">
        <v>27</v>
      </c>
      <c r="G2">
        <v>1</v>
      </c>
      <c r="H2" t="s">
        <v>19</v>
      </c>
    </row>
    <row r="3" spans="1:8">
      <c r="A3">
        <f>ROW()-1</f>
        <v>2</v>
      </c>
      <c r="B3">
        <v>7374510</v>
      </c>
      <c r="C3">
        <f>29+56/60+5/3600</f>
        <v>29.934722222222224</v>
      </c>
      <c r="D3">
        <f>-(90+8/60+10/3600)</f>
        <v>-90.13611111111112</v>
      </c>
      <c r="E3" t="s">
        <v>9</v>
      </c>
      <c r="F3" t="s">
        <v>27</v>
      </c>
      <c r="G3">
        <v>1</v>
      </c>
    </row>
    <row r="4" spans="1:8">
      <c r="A4">
        <f t="shared" ref="A4:A61" si="0">ROW()-1</f>
        <v>3</v>
      </c>
      <c r="B4">
        <v>7374525</v>
      </c>
      <c r="C4">
        <f>29+51/60+25/3600</f>
        <v>29.856944444444444</v>
      </c>
      <c r="D4">
        <f>-(89+58/60+40/3600)</f>
        <v>-89.977777777777774</v>
      </c>
      <c r="E4" t="s">
        <v>10</v>
      </c>
      <c r="F4" t="s">
        <v>27</v>
      </c>
      <c r="G4">
        <v>1</v>
      </c>
    </row>
    <row r="5" spans="1:8">
      <c r="A5">
        <f t="shared" si="0"/>
        <v>4</v>
      </c>
      <c r="B5">
        <v>73745253</v>
      </c>
      <c r="C5">
        <f>29+47/60+3/3600</f>
        <v>29.784166666666668</v>
      </c>
      <c r="D5">
        <f>-(89+56/60+15/3600)</f>
        <v>-89.9375</v>
      </c>
      <c r="E5" t="s">
        <v>10</v>
      </c>
      <c r="F5" t="s">
        <v>27</v>
      </c>
      <c r="G5">
        <v>1</v>
      </c>
    </row>
    <row r="6" spans="1:8">
      <c r="A6">
        <f t="shared" si="0"/>
        <v>5</v>
      </c>
      <c r="B6">
        <v>73745257</v>
      </c>
      <c r="C6">
        <f>29+42/60+29/3600</f>
        <v>29.708055555555553</v>
      </c>
      <c r="D6">
        <f>-(89+43/60+10/3600)</f>
        <v>-89.719444444444449</v>
      </c>
      <c r="E6" t="s">
        <v>10</v>
      </c>
      <c r="F6" t="s">
        <v>27</v>
      </c>
      <c r="G6">
        <v>1</v>
      </c>
    </row>
    <row r="7" spans="1:8">
      <c r="A7">
        <f t="shared" si="0"/>
        <v>6</v>
      </c>
      <c r="B7">
        <v>73745258</v>
      </c>
      <c r="C7">
        <f>29+34/60+14/3600</f>
        <v>29.570555555555554</v>
      </c>
      <c r="D7">
        <f>-(89+42/60+14/3600)</f>
        <v>-89.703888888888898</v>
      </c>
      <c r="E7" t="s">
        <v>10</v>
      </c>
      <c r="F7" t="s">
        <v>27</v>
      </c>
      <c r="G7">
        <v>1</v>
      </c>
    </row>
    <row r="8" spans="1:8">
      <c r="A8">
        <f t="shared" si="0"/>
        <v>7</v>
      </c>
      <c r="B8">
        <v>7374526</v>
      </c>
      <c r="C8">
        <f>29+38/60</f>
        <v>29.633333333333333</v>
      </c>
      <c r="D8">
        <f>-(89+33/60+49/3600)</f>
        <v>-89.563611111111115</v>
      </c>
      <c r="E8" t="s">
        <v>10</v>
      </c>
      <c r="F8" t="s">
        <v>27</v>
      </c>
      <c r="G8">
        <v>1</v>
      </c>
    </row>
    <row r="9" spans="1:8">
      <c r="A9">
        <f t="shared" si="0"/>
        <v>8</v>
      </c>
      <c r="B9">
        <v>7374527</v>
      </c>
      <c r="C9">
        <f>29+35/60+8.7/3600</f>
        <v>29.585749999999997</v>
      </c>
      <c r="D9">
        <f>-(89+36/60+21.5/3600)</f>
        <v>-89.605972222222221</v>
      </c>
      <c r="E9" t="s">
        <v>10</v>
      </c>
      <c r="F9" t="s">
        <v>27</v>
      </c>
      <c r="G9">
        <v>1</v>
      </c>
    </row>
    <row r="10" spans="1:8">
      <c r="A10">
        <f t="shared" si="0"/>
        <v>9</v>
      </c>
      <c r="B10">
        <v>7374550</v>
      </c>
      <c r="C10">
        <f>29+16/60+26/3600</f>
        <v>29.273888888888887</v>
      </c>
      <c r="D10">
        <f>-(89+21/60)</f>
        <v>-89.35</v>
      </c>
      <c r="E10" t="s">
        <v>10</v>
      </c>
      <c r="F10" t="s">
        <v>27</v>
      </c>
      <c r="G10">
        <v>1</v>
      </c>
    </row>
    <row r="11" spans="1:8">
      <c r="A11">
        <f t="shared" si="0"/>
        <v>10</v>
      </c>
      <c r="B11">
        <v>738023321</v>
      </c>
      <c r="C11">
        <f>30+1/60+45/3600</f>
        <v>30.029166666666665</v>
      </c>
      <c r="D11">
        <f>-(90+1/60+58/3600)</f>
        <v>-90.032777777777781</v>
      </c>
      <c r="E11" t="s">
        <v>9</v>
      </c>
      <c r="F11" t="s">
        <v>27</v>
      </c>
      <c r="G11">
        <v>1</v>
      </c>
      <c r="H11" t="s">
        <v>18</v>
      </c>
    </row>
    <row r="12" spans="1:8">
      <c r="A12">
        <f t="shared" si="0"/>
        <v>11</v>
      </c>
      <c r="B12">
        <v>73802375</v>
      </c>
      <c r="C12">
        <f>29+46/60+17/3600</f>
        <v>29.77138888888889</v>
      </c>
      <c r="D12">
        <f>-(90+11/60+36/3600)</f>
        <v>-90.193333333333342</v>
      </c>
      <c r="E12" t="s">
        <v>11</v>
      </c>
      <c r="F12" t="s">
        <v>27</v>
      </c>
      <c r="G12">
        <v>1</v>
      </c>
    </row>
    <row r="13" spans="1:8">
      <c r="A13">
        <f t="shared" si="0"/>
        <v>12</v>
      </c>
      <c r="B13">
        <v>7380241</v>
      </c>
      <c r="C13">
        <f>29+36/60+3.6/3600</f>
        <v>29.601000000000003</v>
      </c>
      <c r="D13">
        <f>-(89+54/60+36.8/3600)</f>
        <v>-89.910222222222231</v>
      </c>
      <c r="E13" t="s">
        <v>10</v>
      </c>
      <c r="F13" t="s">
        <v>27</v>
      </c>
      <c r="G13">
        <v>1</v>
      </c>
    </row>
    <row r="14" spans="1:8">
      <c r="A14">
        <f t="shared" si="0"/>
        <v>13</v>
      </c>
      <c r="B14">
        <v>7380251</v>
      </c>
      <c r="C14">
        <f>29+25/60+21/3600</f>
        <v>29.422499999999999</v>
      </c>
      <c r="D14">
        <f>-(89+57/60+2/3600)</f>
        <v>-89.950555555555553</v>
      </c>
      <c r="E14" t="s">
        <v>10</v>
      </c>
      <c r="F14" t="s">
        <v>27</v>
      </c>
      <c r="G14">
        <v>1</v>
      </c>
    </row>
    <row r="15" spans="1:8">
      <c r="A15">
        <f t="shared" si="0"/>
        <v>14</v>
      </c>
      <c r="B15">
        <v>73802512</v>
      </c>
      <c r="C15">
        <f>29+23/60+54/3600</f>
        <v>29.398333333333333</v>
      </c>
      <c r="D15">
        <f>-(90+2/60+28/3600)</f>
        <v>-90.041111111111107</v>
      </c>
      <c r="E15" t="s">
        <v>11</v>
      </c>
      <c r="F15" t="s">
        <v>27</v>
      </c>
      <c r="G15">
        <v>1</v>
      </c>
    </row>
    <row r="16" spans="1:8">
      <c r="A16">
        <f t="shared" si="0"/>
        <v>15</v>
      </c>
      <c r="B16">
        <v>73802516</v>
      </c>
      <c r="C16">
        <f>29+16/60+22.2/3600</f>
        <v>29.272833333333331</v>
      </c>
      <c r="D16">
        <f>-(89+56/60+48.5/3600)</f>
        <v>-89.946805555555557</v>
      </c>
      <c r="E16" t="s">
        <v>11</v>
      </c>
      <c r="F16" t="s">
        <v>27</v>
      </c>
      <c r="G16">
        <v>1</v>
      </c>
    </row>
    <row r="17" spans="1:7">
      <c r="A17">
        <f t="shared" si="0"/>
        <v>16</v>
      </c>
      <c r="B17">
        <v>7380335</v>
      </c>
      <c r="C17">
        <f>29+31/60+3/3600</f>
        <v>29.517499999999998</v>
      </c>
      <c r="D17">
        <f>-(90+10/60+53/3600)</f>
        <v>-90.18138888888889</v>
      </c>
      <c r="E17" t="s">
        <v>12</v>
      </c>
      <c r="F17" t="s">
        <v>27</v>
      </c>
      <c r="G17">
        <v>1</v>
      </c>
    </row>
    <row r="18" spans="1:7">
      <c r="A18">
        <f t="shared" si="0"/>
        <v>17</v>
      </c>
      <c r="B18">
        <v>73804751</v>
      </c>
      <c r="C18">
        <f>29+59/60+41/3600</f>
        <v>29.994722222222222</v>
      </c>
      <c r="D18">
        <f>-(90+53/60+11/3600)</f>
        <v>-90.886388888888902</v>
      </c>
      <c r="E18" t="s">
        <v>13</v>
      </c>
      <c r="F18" t="s">
        <v>27</v>
      </c>
      <c r="G18">
        <v>1</v>
      </c>
    </row>
    <row r="19" spans="1:7">
      <c r="A19">
        <f t="shared" si="0"/>
        <v>18</v>
      </c>
      <c r="B19">
        <v>7381000</v>
      </c>
      <c r="C19">
        <f>29+47/60+52/3600</f>
        <v>29.797777777777778</v>
      </c>
      <c r="D19">
        <f>-(90+49/60+21/3600)</f>
        <v>-90.822499999999991</v>
      </c>
      <c r="E19" t="s">
        <v>12</v>
      </c>
      <c r="F19" t="s">
        <v>27</v>
      </c>
      <c r="G19">
        <v>1</v>
      </c>
    </row>
    <row r="20" spans="1:7">
      <c r="A20">
        <f t="shared" si="0"/>
        <v>19</v>
      </c>
      <c r="B20">
        <v>7381150</v>
      </c>
      <c r="C20">
        <f>29+38/60+49.4/3600</f>
        <v>29.647055555555553</v>
      </c>
      <c r="D20">
        <f>-(90+32/60+12.4/3600)</f>
        <v>-90.536777777777772</v>
      </c>
      <c r="E20" t="s">
        <v>12</v>
      </c>
      <c r="F20" t="s">
        <v>27</v>
      </c>
      <c r="G20">
        <v>1</v>
      </c>
    </row>
    <row r="21" spans="1:7">
      <c r="A21">
        <f t="shared" si="0"/>
        <v>20</v>
      </c>
      <c r="B21">
        <v>7381235</v>
      </c>
      <c r="C21">
        <f>29+34/60+38/3600</f>
        <v>29.577222222222222</v>
      </c>
      <c r="D21">
        <f>-(90+22/60+51/3600)</f>
        <v>-90.380833333333328</v>
      </c>
      <c r="E21" t="s">
        <v>14</v>
      </c>
      <c r="F21" t="s">
        <v>27</v>
      </c>
      <c r="G21">
        <v>1</v>
      </c>
    </row>
    <row r="22" spans="1:7">
      <c r="A22">
        <f t="shared" si="0"/>
        <v>21</v>
      </c>
      <c r="B22">
        <v>7381324</v>
      </c>
      <c r="C22">
        <f>29+22/60+58/3600</f>
        <v>29.382777777777779</v>
      </c>
      <c r="D22">
        <f>-(90+42/60+55/3600)</f>
        <v>-90.715277777777786</v>
      </c>
      <c r="E22" t="s">
        <v>14</v>
      </c>
      <c r="F22" t="s">
        <v>27</v>
      </c>
      <c r="G22">
        <v>1</v>
      </c>
    </row>
    <row r="23" spans="1:7">
      <c r="A23">
        <f t="shared" si="0"/>
        <v>22</v>
      </c>
      <c r="B23">
        <v>7381328</v>
      </c>
      <c r="C23">
        <f>29+23/60+6/3600</f>
        <v>29.384999999999998</v>
      </c>
      <c r="D23">
        <f>-(90+43/60+47/3600)</f>
        <v>-90.729722222222222</v>
      </c>
      <c r="E23" t="s">
        <v>14</v>
      </c>
      <c r="F23" t="s">
        <v>27</v>
      </c>
      <c r="G23">
        <v>1</v>
      </c>
    </row>
    <row r="24" spans="1:7">
      <c r="A24">
        <f t="shared" si="0"/>
        <v>23</v>
      </c>
      <c r="B24">
        <v>7381331</v>
      </c>
      <c r="C24">
        <f>29+35/60+53/3600</f>
        <v>29.598055555555554</v>
      </c>
      <c r="D24">
        <f>-(90+42/60+36/3600)</f>
        <v>-90.710000000000008</v>
      </c>
      <c r="E24" t="s">
        <v>14</v>
      </c>
      <c r="F24" t="s">
        <v>27</v>
      </c>
      <c r="G24">
        <v>1</v>
      </c>
    </row>
    <row r="25" spans="1:7">
      <c r="A25">
        <f t="shared" si="0"/>
        <v>24</v>
      </c>
      <c r="B25">
        <v>73813375</v>
      </c>
      <c r="C25">
        <f>29+23/60+20/3600</f>
        <v>29.388888888888889</v>
      </c>
      <c r="D25">
        <f>-(90+35/60+16/3600)</f>
        <v>-90.587777777777774</v>
      </c>
      <c r="E25" t="s">
        <v>14</v>
      </c>
      <c r="F25" t="s">
        <v>27</v>
      </c>
      <c r="G25">
        <v>1</v>
      </c>
    </row>
    <row r="26" spans="1:7">
      <c r="A26">
        <f t="shared" si="0"/>
        <v>25</v>
      </c>
      <c r="B26">
        <v>7381343</v>
      </c>
      <c r="C26">
        <f>29+23/60+13.1/3600</f>
        <v>29.386972222222223</v>
      </c>
      <c r="D26">
        <f>-(90+37/60+4.9/3600)</f>
        <v>-90.618027777777769</v>
      </c>
      <c r="E26" t="s">
        <v>14</v>
      </c>
      <c r="F26" t="s">
        <v>27</v>
      </c>
      <c r="G26">
        <v>1</v>
      </c>
    </row>
    <row r="27" spans="1:7">
      <c r="A27">
        <f t="shared" si="0"/>
        <v>26</v>
      </c>
      <c r="B27">
        <v>7381349</v>
      </c>
      <c r="C27">
        <f>29+14/60+57/3600</f>
        <v>29.249166666666667</v>
      </c>
      <c r="D27">
        <f>-(90+55/60+16/3600)</f>
        <v>-90.921111111111117</v>
      </c>
      <c r="E27" t="s">
        <v>14</v>
      </c>
      <c r="F27" t="s">
        <v>27</v>
      </c>
      <c r="G27">
        <v>1</v>
      </c>
    </row>
    <row r="28" spans="1:7">
      <c r="A28">
        <f t="shared" si="0"/>
        <v>27</v>
      </c>
      <c r="B28">
        <v>73813498</v>
      </c>
      <c r="C28">
        <f>29+4/60+41/3600</f>
        <v>29.078055555555554</v>
      </c>
      <c r="D28">
        <f>-(90+52/60+17/3600)</f>
        <v>-90.871388888888887</v>
      </c>
      <c r="E28" t="s">
        <v>14</v>
      </c>
      <c r="F28" t="s">
        <v>27</v>
      </c>
      <c r="G28">
        <v>1</v>
      </c>
    </row>
    <row r="29" spans="1:7">
      <c r="A29">
        <f t="shared" si="0"/>
        <v>28</v>
      </c>
      <c r="B29">
        <v>7381350</v>
      </c>
      <c r="C29">
        <f>29+38/60+42/3600</f>
        <v>29.645</v>
      </c>
      <c r="D29">
        <f>-(90+32/60+41/3600)</f>
        <v>-90.544722222222219</v>
      </c>
      <c r="E29" t="s">
        <v>12</v>
      </c>
      <c r="F29" t="s">
        <v>27</v>
      </c>
      <c r="G29">
        <v>1</v>
      </c>
    </row>
    <row r="30" spans="1:7">
      <c r="A30">
        <f t="shared" si="0"/>
        <v>29</v>
      </c>
      <c r="B30">
        <v>7381355</v>
      </c>
      <c r="C30">
        <f>29+37/60+38.4/3600</f>
        <v>29.627333333333333</v>
      </c>
      <c r="D30">
        <f>-(90+33/60+27.6/3600)</f>
        <v>-90.557666666666663</v>
      </c>
      <c r="E30" t="s">
        <v>12</v>
      </c>
      <c r="F30" t="s">
        <v>27</v>
      </c>
      <c r="G30">
        <v>1</v>
      </c>
    </row>
    <row r="31" spans="1:7">
      <c r="A31">
        <f t="shared" si="0"/>
        <v>30</v>
      </c>
      <c r="B31">
        <v>7381515</v>
      </c>
      <c r="C31">
        <f>30+16/60+53/3600</f>
        <v>30.281388888888888</v>
      </c>
      <c r="D31">
        <f>-(91+41/60+12/3600)</f>
        <v>-91.686666666666667</v>
      </c>
      <c r="E31" t="s">
        <v>15</v>
      </c>
      <c r="F31" t="s">
        <v>27</v>
      </c>
      <c r="G31">
        <v>1</v>
      </c>
    </row>
    <row r="32" spans="1:7">
      <c r="A32">
        <f t="shared" si="0"/>
        <v>31</v>
      </c>
      <c r="B32">
        <v>73815450</v>
      </c>
      <c r="C32">
        <f>29+53/60+33/3600</f>
        <v>29.892499999999998</v>
      </c>
      <c r="D32">
        <f>-(91+26/60+44/3600)</f>
        <v>-91.445555555555558</v>
      </c>
      <c r="E32" t="s">
        <v>16</v>
      </c>
      <c r="F32" t="s">
        <v>27</v>
      </c>
      <c r="G32">
        <v>1</v>
      </c>
    </row>
    <row r="33" spans="1:7">
      <c r="A33">
        <f t="shared" si="0"/>
        <v>32</v>
      </c>
      <c r="B33">
        <v>7381567</v>
      </c>
      <c r="C33">
        <f>29+59/60</f>
        <v>29.983333333333334</v>
      </c>
      <c r="D33">
        <f>-(91+31/60+30/3600)</f>
        <v>-91.525000000000006</v>
      </c>
      <c r="E33" t="s">
        <v>15</v>
      </c>
      <c r="F33" t="s">
        <v>27</v>
      </c>
      <c r="G33">
        <v>1</v>
      </c>
    </row>
    <row r="34" spans="1:7">
      <c r="A34">
        <f t="shared" si="0"/>
        <v>33</v>
      </c>
      <c r="B34">
        <v>7381585</v>
      </c>
      <c r="C34">
        <f>29+45/60+57.3/3600</f>
        <v>29.765916666666666</v>
      </c>
      <c r="D34">
        <f>-(91+23/60+22.8/3600)</f>
        <v>-91.38966666666667</v>
      </c>
      <c r="E34" t="s">
        <v>16</v>
      </c>
      <c r="F34" t="s">
        <v>27</v>
      </c>
      <c r="G34">
        <v>1</v>
      </c>
    </row>
    <row r="35" spans="1:7">
      <c r="A35">
        <f t="shared" si="0"/>
        <v>34</v>
      </c>
      <c r="B35">
        <v>7381590</v>
      </c>
      <c r="C35">
        <f>29+41/60+52/3600</f>
        <v>29.697777777777777</v>
      </c>
      <c r="D35">
        <f>-(91+22/60+22/3600)</f>
        <v>-91.37277777777777</v>
      </c>
      <c r="E35" t="s">
        <v>16</v>
      </c>
      <c r="F35" t="s">
        <v>27</v>
      </c>
      <c r="G35">
        <v>1</v>
      </c>
    </row>
    <row r="36" spans="1:7">
      <c r="A36">
        <f t="shared" si="0"/>
        <v>35</v>
      </c>
      <c r="B36">
        <v>73815925</v>
      </c>
      <c r="C36">
        <f>29+32/60+24/3600</f>
        <v>29.540000000000003</v>
      </c>
      <c r="D36">
        <f>-(91+26/60+8/3600)</f>
        <v>-91.435555555555553</v>
      </c>
      <c r="E36" t="s">
        <v>16</v>
      </c>
      <c r="F36" t="s">
        <v>27</v>
      </c>
      <c r="G36">
        <v>1</v>
      </c>
    </row>
    <row r="37" spans="1:7">
      <c r="A37">
        <f t="shared" si="0"/>
        <v>36</v>
      </c>
      <c r="B37">
        <v>73815945</v>
      </c>
      <c r="C37">
        <f>29+42/60+15/3600</f>
        <v>29.704166666666666</v>
      </c>
      <c r="D37">
        <f>-(91+22/60+26/3600)</f>
        <v>-91.373888888888885</v>
      </c>
      <c r="E37" t="s">
        <v>16</v>
      </c>
      <c r="F37" t="s">
        <v>27</v>
      </c>
      <c r="G37">
        <v>1</v>
      </c>
    </row>
    <row r="38" spans="1:7">
      <c r="A38">
        <f t="shared" si="0"/>
        <v>37</v>
      </c>
      <c r="B38">
        <v>73815963</v>
      </c>
      <c r="C38">
        <f>30+6/60+23.6/3600</f>
        <v>30.106555555555556</v>
      </c>
      <c r="D38">
        <f>-(91+23/60+7.5/3600)</f>
        <v>-91.385416666666671</v>
      </c>
      <c r="E38" t="s">
        <v>17</v>
      </c>
      <c r="F38" t="s">
        <v>27</v>
      </c>
      <c r="G38">
        <v>1</v>
      </c>
    </row>
    <row r="39" spans="1:7">
      <c r="A39">
        <f t="shared" si="0"/>
        <v>38</v>
      </c>
      <c r="B39">
        <v>73815975</v>
      </c>
      <c r="C39">
        <f>29+56/60+37.2/3600</f>
        <v>29.943666666666665</v>
      </c>
      <c r="D39">
        <f>-(91+15/60+47.5/3600)</f>
        <v>-91.263194444444451</v>
      </c>
      <c r="E39" t="s">
        <v>15</v>
      </c>
      <c r="F39" t="s">
        <v>27</v>
      </c>
      <c r="G39">
        <v>0</v>
      </c>
    </row>
    <row r="40" spans="1:7">
      <c r="A40">
        <f t="shared" si="0"/>
        <v>39</v>
      </c>
      <c r="B40">
        <v>7381600</v>
      </c>
      <c r="C40">
        <f>29+41/60+33.4/3600</f>
        <v>29.692611111111113</v>
      </c>
      <c r="D40">
        <f>-(91+12/60+42.6/3600)</f>
        <v>-91.211833333333331</v>
      </c>
      <c r="E40" t="s">
        <v>16</v>
      </c>
      <c r="F40" t="s">
        <v>27</v>
      </c>
      <c r="G40">
        <v>1</v>
      </c>
    </row>
    <row r="41" spans="1:7">
      <c r="A41">
        <f t="shared" si="0"/>
        <v>40</v>
      </c>
      <c r="B41">
        <v>73816202</v>
      </c>
      <c r="C41">
        <f>29+38/60+58/3600</f>
        <v>29.649444444444445</v>
      </c>
      <c r="D41">
        <f>-(91+18/60+15/3600)</f>
        <v>-91.30416666666666</v>
      </c>
      <c r="E41" t="s">
        <v>16</v>
      </c>
      <c r="F41" t="s">
        <v>27</v>
      </c>
      <c r="G41">
        <v>1</v>
      </c>
    </row>
    <row r="42" spans="1:7">
      <c r="A42">
        <f t="shared" si="0"/>
        <v>41</v>
      </c>
      <c r="B42">
        <v>73816501</v>
      </c>
      <c r="C42">
        <f>29+32/60</f>
        <v>29.533333333333335</v>
      </c>
      <c r="D42">
        <f>-(91+14/60+58/3600)</f>
        <v>-91.24944444444445</v>
      </c>
      <c r="E42" t="s">
        <v>16</v>
      </c>
      <c r="F42" t="s">
        <v>27</v>
      </c>
      <c r="G42">
        <v>1</v>
      </c>
    </row>
    <row r="43" spans="1:7">
      <c r="A43">
        <f t="shared" si="0"/>
        <v>42</v>
      </c>
      <c r="B43">
        <v>73816503</v>
      </c>
      <c r="C43">
        <f>29+35/60+8/3600</f>
        <v>29.585555555555555</v>
      </c>
      <c r="D43">
        <f>-(91+9/60+19/3600)</f>
        <v>-91.155277777777783</v>
      </c>
      <c r="E43" t="s">
        <v>16</v>
      </c>
      <c r="F43" t="s">
        <v>27</v>
      </c>
      <c r="G43">
        <v>1</v>
      </c>
    </row>
    <row r="44" spans="1:7">
      <c r="A44">
        <f t="shared" si="0"/>
        <v>43</v>
      </c>
      <c r="B44">
        <v>7381654</v>
      </c>
      <c r="C44">
        <f>29+22/60+44.8/3600</f>
        <v>29.379111111111111</v>
      </c>
      <c r="D44">
        <f>-(91+22/60+54.5/3600)</f>
        <v>-91.381805555555545</v>
      </c>
      <c r="E44" t="s">
        <v>16</v>
      </c>
      <c r="F44" t="s">
        <v>27</v>
      </c>
      <c r="G44">
        <v>1</v>
      </c>
    </row>
    <row r="45" spans="1:7">
      <c r="A45">
        <f t="shared" si="0"/>
        <v>44</v>
      </c>
      <c r="B45">
        <v>7381670</v>
      </c>
      <c r="C45">
        <f>29+40/60+51/3600</f>
        <v>29.680833333333336</v>
      </c>
      <c r="D45">
        <f>-(91+28/60+14/3600)</f>
        <v>-91.470555555555563</v>
      </c>
      <c r="E45" t="s">
        <v>16</v>
      </c>
      <c r="F45" t="s">
        <v>27</v>
      </c>
      <c r="G45">
        <v>1</v>
      </c>
    </row>
    <row r="46" spans="1:7">
      <c r="A46">
        <f t="shared" si="0"/>
        <v>45</v>
      </c>
      <c r="B46">
        <v>7385765</v>
      </c>
      <c r="C46">
        <f>29+52/60+45/3600</f>
        <v>29.879166666666666</v>
      </c>
      <c r="D46">
        <f>-(91+35/60+10/3600)</f>
        <v>-91.586111111111109</v>
      </c>
      <c r="E46" t="s">
        <v>16</v>
      </c>
      <c r="F46" t="s">
        <v>27</v>
      </c>
      <c r="G46">
        <v>1</v>
      </c>
    </row>
    <row r="47" spans="1:7">
      <c r="A47">
        <f t="shared" si="0"/>
        <v>46</v>
      </c>
      <c r="B47">
        <v>7385790</v>
      </c>
      <c r="C47">
        <f>29+49/60+23/3600</f>
        <v>29.823055555555555</v>
      </c>
      <c r="D47">
        <f>-(91+32/60+30/3600)</f>
        <v>-91.541666666666671</v>
      </c>
      <c r="E47" t="s">
        <v>16</v>
      </c>
      <c r="F47" t="s">
        <v>27</v>
      </c>
      <c r="G47">
        <v>1</v>
      </c>
    </row>
    <row r="48" spans="1:7">
      <c r="A48">
        <f t="shared" si="0"/>
        <v>47</v>
      </c>
      <c r="B48">
        <v>7385820</v>
      </c>
      <c r="C48">
        <f>29+42/60+14/3600</f>
        <v>29.703888888888887</v>
      </c>
      <c r="D48">
        <f>-(91+22/60+22/3600)</f>
        <v>-91.37277777777777</v>
      </c>
      <c r="E48" t="s">
        <v>16</v>
      </c>
      <c r="F48" t="s">
        <v>27</v>
      </c>
      <c r="G48">
        <v>1</v>
      </c>
    </row>
    <row r="49" spans="1:7">
      <c r="A49">
        <f t="shared" si="0"/>
        <v>48</v>
      </c>
      <c r="B49">
        <v>7385835</v>
      </c>
      <c r="C49">
        <f>29+35/60+48/3600</f>
        <v>29.596666666666664</v>
      </c>
      <c r="D49">
        <f>-(91+32/60+35/3600)</f>
        <v>-91.543055555555554</v>
      </c>
      <c r="E49" t="s">
        <v>16</v>
      </c>
      <c r="F49" t="s">
        <v>27</v>
      </c>
      <c r="G49">
        <v>1</v>
      </c>
    </row>
    <row r="50" spans="1:7">
      <c r="A50">
        <f t="shared" si="0"/>
        <v>49</v>
      </c>
      <c r="B50">
        <v>7386600</v>
      </c>
      <c r="C50">
        <f>30+22/60+5/3600</f>
        <v>30.368055555555557</v>
      </c>
      <c r="D50">
        <f>-(91+59/60+15/3600)</f>
        <v>-91.987499999999997</v>
      </c>
      <c r="E50" t="s">
        <v>20</v>
      </c>
      <c r="F50" t="s">
        <v>27</v>
      </c>
      <c r="G50">
        <v>1</v>
      </c>
    </row>
    <row r="51" spans="1:7">
      <c r="A51">
        <f t="shared" si="0"/>
        <v>50</v>
      </c>
      <c r="B51">
        <v>7386850</v>
      </c>
      <c r="C51">
        <f>30+13/60+8/3600</f>
        <v>30.218888888888888</v>
      </c>
      <c r="D51">
        <f>-(91+56/60+20/3600)</f>
        <v>-91.938888888888897</v>
      </c>
      <c r="E51" t="s">
        <v>15</v>
      </c>
      <c r="F51" t="s">
        <v>27</v>
      </c>
      <c r="G51">
        <v>1</v>
      </c>
    </row>
    <row r="52" spans="1:7">
      <c r="A52">
        <f t="shared" si="0"/>
        <v>51</v>
      </c>
      <c r="B52">
        <v>7386880</v>
      </c>
      <c r="C52">
        <f>30+13/60+2/3600</f>
        <v>30.217222222222219</v>
      </c>
      <c r="D52">
        <f>-(91+59/60+34/3600)</f>
        <v>-91.992777777777775</v>
      </c>
      <c r="E52" t="s">
        <v>20</v>
      </c>
      <c r="F52" t="s">
        <v>27</v>
      </c>
      <c r="G52">
        <v>1</v>
      </c>
    </row>
    <row r="53" spans="1:7">
      <c r="A53">
        <f t="shared" si="0"/>
        <v>52</v>
      </c>
      <c r="B53">
        <v>7386940</v>
      </c>
      <c r="C53">
        <f>30+8/60+30/3600</f>
        <v>30.141666666666666</v>
      </c>
      <c r="D53">
        <f>-(92+4/60+32/3600)</f>
        <v>-92.075555555555553</v>
      </c>
      <c r="E53" t="s">
        <v>20</v>
      </c>
      <c r="F53" t="s">
        <v>27</v>
      </c>
      <c r="G53">
        <v>1</v>
      </c>
    </row>
    <row r="54" spans="1:7">
      <c r="A54">
        <f t="shared" si="0"/>
        <v>53</v>
      </c>
      <c r="B54">
        <v>7386980</v>
      </c>
      <c r="C54">
        <f>29+57/60+4/3600</f>
        <v>29.951111111111111</v>
      </c>
      <c r="D54">
        <f>-(92+9/60+22.9/3600)</f>
        <v>-92.15636111111111</v>
      </c>
      <c r="E54" t="s">
        <v>21</v>
      </c>
      <c r="F54" t="s">
        <v>27</v>
      </c>
      <c r="G54">
        <v>1</v>
      </c>
    </row>
    <row r="55" spans="1:7">
      <c r="A55">
        <f t="shared" si="0"/>
        <v>54</v>
      </c>
      <c r="B55">
        <v>7387040</v>
      </c>
      <c r="C55">
        <f>29+42/60+47/3600</f>
        <v>29.713055555555556</v>
      </c>
      <c r="D55">
        <f>-(91+52/60+49/3600)</f>
        <v>-91.880277777777778</v>
      </c>
      <c r="E55" t="s">
        <v>16</v>
      </c>
      <c r="F55" t="s">
        <v>27</v>
      </c>
      <c r="G55">
        <v>1</v>
      </c>
    </row>
    <row r="56" spans="1:7">
      <c r="A56">
        <f t="shared" si="0"/>
        <v>55</v>
      </c>
      <c r="B56">
        <v>7387050</v>
      </c>
      <c r="C56">
        <f>29+40/60+28/3600</f>
        <v>29.674444444444447</v>
      </c>
      <c r="D56">
        <f>-(92+8/60+8/3600)</f>
        <v>-92.135555555555555</v>
      </c>
      <c r="E56" t="s">
        <v>21</v>
      </c>
      <c r="F56" t="s">
        <v>27</v>
      </c>
      <c r="G56">
        <v>1</v>
      </c>
    </row>
    <row r="57" spans="1:7">
      <c r="A57">
        <f t="shared" si="0"/>
        <v>56</v>
      </c>
      <c r="B57">
        <v>8012000</v>
      </c>
      <c r="C57">
        <f>30+28/60+50.8/3600</f>
        <v>30.480777777777774</v>
      </c>
      <c r="D57">
        <f>-(92+37/60+54.3/3600)</f>
        <v>-92.631749999999997</v>
      </c>
      <c r="E57" t="s">
        <v>22</v>
      </c>
      <c r="F57" t="s">
        <v>27</v>
      </c>
      <c r="G57">
        <v>1</v>
      </c>
    </row>
    <row r="58" spans="1:7">
      <c r="A58">
        <f t="shared" si="0"/>
        <v>57</v>
      </c>
      <c r="B58">
        <v>8012150</v>
      </c>
      <c r="C58">
        <f>30+11/60+24/3600</f>
        <v>30.19</v>
      </c>
      <c r="D58">
        <f>-(92+35/60+26/3600)</f>
        <v>-92.590555555555554</v>
      </c>
      <c r="E58" t="s">
        <v>22</v>
      </c>
      <c r="F58" t="s">
        <v>27</v>
      </c>
      <c r="G58">
        <v>1</v>
      </c>
    </row>
    <row r="59" spans="1:7">
      <c r="A59">
        <f t="shared" si="0"/>
        <v>58</v>
      </c>
      <c r="B59">
        <v>8017044</v>
      </c>
      <c r="C59">
        <f>30+14/60+13/3600</f>
        <v>30.236944444444447</v>
      </c>
      <c r="D59">
        <f>-(93+14/60+50/3600)</f>
        <v>-93.24722222222222</v>
      </c>
      <c r="E59" t="s">
        <v>23</v>
      </c>
      <c r="F59" t="s">
        <v>27</v>
      </c>
      <c r="G59">
        <v>1</v>
      </c>
    </row>
    <row r="60" spans="1:7">
      <c r="A60">
        <f t="shared" si="0"/>
        <v>59</v>
      </c>
      <c r="B60">
        <v>8017095</v>
      </c>
      <c r="C60">
        <f>30+1/60+54/3600</f>
        <v>30.031666666666666</v>
      </c>
      <c r="D60">
        <f>-(93+17/60+58/3600)</f>
        <v>-93.299444444444447</v>
      </c>
      <c r="E60" t="s">
        <v>24</v>
      </c>
      <c r="F60" t="s">
        <v>27</v>
      </c>
      <c r="G60">
        <v>1</v>
      </c>
    </row>
    <row r="61" spans="1:7">
      <c r="A61">
        <f t="shared" si="0"/>
        <v>60</v>
      </c>
      <c r="B61">
        <v>8017118</v>
      </c>
      <c r="C61">
        <f>29+48/60+56/3600</f>
        <v>29.815555555555555</v>
      </c>
      <c r="D61">
        <f>-(93+20/60+56/3600)</f>
        <v>-93.348888888888879</v>
      </c>
      <c r="E61" t="s">
        <v>24</v>
      </c>
      <c r="F61" t="s">
        <v>27</v>
      </c>
      <c r="G61">
        <v>1</v>
      </c>
    </row>
    <row r="62" spans="1:7">
      <c r="A62">
        <f t="shared" ref="A62:A83" si="1">ROW()-1</f>
        <v>61</v>
      </c>
      <c r="B62">
        <v>291929089562600</v>
      </c>
      <c r="C62">
        <f>29+19/60+29/3600</f>
        <v>29.324722222222221</v>
      </c>
      <c r="D62">
        <f>-(89+56/60+25.8/3600)</f>
        <v>-89.9405</v>
      </c>
      <c r="E62" t="s">
        <v>11</v>
      </c>
      <c r="F62" t="s">
        <v>27</v>
      </c>
      <c r="G62">
        <v>1</v>
      </c>
    </row>
    <row r="63" spans="1:7">
      <c r="A63">
        <f t="shared" si="1"/>
        <v>62</v>
      </c>
      <c r="B63">
        <v>292800090060000</v>
      </c>
      <c r="C63">
        <f>29+28/60</f>
        <v>29.466666666666665</v>
      </c>
      <c r="D63">
        <f>-(90+6/60)</f>
        <v>-90.1</v>
      </c>
      <c r="E63" t="s">
        <v>11</v>
      </c>
      <c r="F63" t="s">
        <v>27</v>
      </c>
      <c r="G63">
        <v>1</v>
      </c>
    </row>
    <row r="64" spans="1:7">
      <c r="A64">
        <f t="shared" si="1"/>
        <v>63</v>
      </c>
      <c r="B64">
        <v>292859090004000</v>
      </c>
      <c r="C64">
        <f>29+28/60+59/3600</f>
        <v>29.483055555555556</v>
      </c>
      <c r="D64">
        <f>-(90+40/3600)</f>
        <v>-90.011111111111106</v>
      </c>
      <c r="E64" t="s">
        <v>11</v>
      </c>
      <c r="F64" t="s">
        <v>27</v>
      </c>
      <c r="G64">
        <v>1</v>
      </c>
    </row>
    <row r="65" spans="1:7">
      <c r="A65">
        <f t="shared" si="1"/>
        <v>64</v>
      </c>
      <c r="B65">
        <v>294736091164200</v>
      </c>
      <c r="C65">
        <f>29+47/60+36/3600</f>
        <v>29.793333333333337</v>
      </c>
      <c r="D65">
        <f>-(91+16/60+42/3600)</f>
        <v>-91.278333333333336</v>
      </c>
      <c r="E65" t="s">
        <v>15</v>
      </c>
      <c r="F65" t="s">
        <v>27</v>
      </c>
      <c r="G65">
        <v>1</v>
      </c>
    </row>
    <row r="66" spans="1:7">
      <c r="A66">
        <f t="shared" si="1"/>
        <v>65</v>
      </c>
      <c r="B66">
        <v>295011091184300</v>
      </c>
      <c r="C66">
        <f>29+50/60+11.4/3600</f>
        <v>29.836499999999997</v>
      </c>
      <c r="D66">
        <f>-(91+18/60+42.9/3600)</f>
        <v>-91.311916666666662</v>
      </c>
      <c r="E66" t="s">
        <v>15</v>
      </c>
      <c r="F66" t="s">
        <v>27</v>
      </c>
      <c r="G66">
        <v>1</v>
      </c>
    </row>
    <row r="67" spans="1:7">
      <c r="A67">
        <f t="shared" si="1"/>
        <v>66</v>
      </c>
      <c r="B67">
        <v>2951190901217</v>
      </c>
      <c r="C67">
        <f>29+51/60+19/3600</f>
        <v>29.855277777777779</v>
      </c>
      <c r="D67">
        <f>-(90+12/60+17/3600)</f>
        <v>-90.20472222222223</v>
      </c>
      <c r="E67" t="s">
        <v>11</v>
      </c>
      <c r="F67" t="s">
        <v>27</v>
      </c>
      <c r="G67">
        <v>1</v>
      </c>
    </row>
    <row r="68" spans="1:7">
      <c r="A68">
        <f t="shared" si="1"/>
        <v>67</v>
      </c>
      <c r="B68">
        <v>295124089542100</v>
      </c>
      <c r="C68">
        <f>29+51/60+12.8/3600</f>
        <v>29.853555555555555</v>
      </c>
      <c r="D68">
        <f>-(89+54/60+27.7/3600)</f>
        <v>-89.907694444444445</v>
      </c>
      <c r="E68" t="s">
        <v>10</v>
      </c>
      <c r="F68" t="s">
        <v>27</v>
      </c>
      <c r="G68">
        <v>1</v>
      </c>
    </row>
    <row r="69" spans="1:7">
      <c r="A69">
        <f t="shared" si="1"/>
        <v>68</v>
      </c>
      <c r="B69">
        <v>295447091191500</v>
      </c>
      <c r="C69">
        <f>29+54/60+47/3600</f>
        <v>29.913055555555555</v>
      </c>
      <c r="D69">
        <f>-(91+19/60+15/3600)</f>
        <v>-91.320833333333326</v>
      </c>
      <c r="E69" t="s">
        <v>15</v>
      </c>
      <c r="F69" t="s">
        <v>27</v>
      </c>
      <c r="G69">
        <v>1</v>
      </c>
    </row>
    <row r="70" spans="1:7">
      <c r="A70">
        <f t="shared" si="1"/>
        <v>69</v>
      </c>
      <c r="B70">
        <v>295501090190400</v>
      </c>
      <c r="C70">
        <f>29+55/60+1/3600</f>
        <v>29.916944444444447</v>
      </c>
      <c r="D70">
        <f>-(90+19/60+4/3600)</f>
        <v>-90.317777777777778</v>
      </c>
      <c r="E70" t="s">
        <v>8</v>
      </c>
      <c r="F70" t="s">
        <v>27</v>
      </c>
      <c r="G70">
        <v>1</v>
      </c>
    </row>
    <row r="71" spans="1:7">
      <c r="A71">
        <f t="shared" si="1"/>
        <v>70</v>
      </c>
      <c r="B71">
        <v>300003090163500</v>
      </c>
      <c r="C71">
        <f>30+3/3600</f>
        <v>30.000833333333333</v>
      </c>
      <c r="D71">
        <f>-(90+16/60+35/3600)</f>
        <v>-90.276388888888889</v>
      </c>
      <c r="E71" t="s">
        <v>8</v>
      </c>
      <c r="F71" t="s">
        <v>27</v>
      </c>
      <c r="G71">
        <v>1</v>
      </c>
    </row>
    <row r="72" spans="1:7">
      <c r="A72">
        <f t="shared" si="1"/>
        <v>71</v>
      </c>
      <c r="B72">
        <v>300312091320000</v>
      </c>
      <c r="C72">
        <f>30+3/60+12/3600</f>
        <v>30.053333333333335</v>
      </c>
      <c r="D72">
        <f>-(91+32/60)</f>
        <v>-91.533333333333331</v>
      </c>
      <c r="E72" t="s">
        <v>15</v>
      </c>
      <c r="F72" t="s">
        <v>27</v>
      </c>
      <c r="G72">
        <v>1</v>
      </c>
    </row>
    <row r="73" spans="1:7">
      <c r="A73">
        <f t="shared" si="1"/>
        <v>72</v>
      </c>
      <c r="B73">
        <v>3004510895507</v>
      </c>
      <c r="C73">
        <f>30+4/60+51/3600</f>
        <v>30.080833333333334</v>
      </c>
      <c r="D73">
        <f>-(89+55/60+7/3600)</f>
        <v>-89.918611111111119</v>
      </c>
      <c r="E73" t="s">
        <v>9</v>
      </c>
      <c r="F73" t="s">
        <v>27</v>
      </c>
      <c r="G73">
        <v>1</v>
      </c>
    </row>
    <row r="74" spans="1:7">
      <c r="A74">
        <f t="shared" si="1"/>
        <v>73</v>
      </c>
      <c r="B74">
        <v>300507091355600</v>
      </c>
      <c r="C74">
        <f>30+5/60+7/3600</f>
        <v>30.085277777777776</v>
      </c>
      <c r="D74">
        <f>-(91+35/60+56/3600)</f>
        <v>-91.598888888888879</v>
      </c>
      <c r="E74" t="s">
        <v>15</v>
      </c>
      <c r="F74" t="s">
        <v>27</v>
      </c>
      <c r="G74">
        <v>1</v>
      </c>
    </row>
    <row r="75" spans="1:7">
      <c r="A75">
        <f t="shared" si="1"/>
        <v>74</v>
      </c>
      <c r="B75">
        <v>3005160902620</v>
      </c>
      <c r="C75">
        <f>30+5/60+15.6/3600</f>
        <v>30.087666666666667</v>
      </c>
      <c r="D75">
        <f>-(90+26/60+19.7/3600)</f>
        <v>-90.438805555555561</v>
      </c>
      <c r="E75" t="s">
        <v>25</v>
      </c>
      <c r="F75" t="s">
        <v>27</v>
      </c>
      <c r="G75">
        <v>1</v>
      </c>
    </row>
    <row r="76" spans="1:7">
      <c r="A76">
        <f t="shared" si="1"/>
        <v>75</v>
      </c>
      <c r="B76">
        <v>300713091362400</v>
      </c>
      <c r="C76">
        <f>30+7/60+13/3600</f>
        <v>30.12027777777778</v>
      </c>
      <c r="D76">
        <f>-(91+36/60+24/3600)</f>
        <v>-91.606666666666655</v>
      </c>
      <c r="E76" t="s">
        <v>15</v>
      </c>
      <c r="F76" t="s">
        <v>27</v>
      </c>
      <c r="G76">
        <v>1</v>
      </c>
    </row>
    <row r="77" spans="1:7">
      <c r="A77">
        <f t="shared" si="1"/>
        <v>76</v>
      </c>
      <c r="B77">
        <v>3007220891501</v>
      </c>
      <c r="C77">
        <f>30+7/60+22/3600</f>
        <v>30.122777777777777</v>
      </c>
      <c r="D77">
        <f>-(89+15/60+1/3600)</f>
        <v>-89.250277777777782</v>
      </c>
      <c r="E77" t="s">
        <v>30</v>
      </c>
      <c r="F77" t="s">
        <v>27</v>
      </c>
      <c r="G77">
        <v>0</v>
      </c>
    </row>
    <row r="78" spans="1:7">
      <c r="A78">
        <f t="shared" si="1"/>
        <v>77</v>
      </c>
      <c r="B78">
        <v>300830089515000</v>
      </c>
      <c r="C78">
        <f>30+8/60+30/3600</f>
        <v>30.141666666666666</v>
      </c>
      <c r="D78">
        <f>-(89+51/60+50/3600)</f>
        <v>-89.86388888888888</v>
      </c>
      <c r="E78" t="s">
        <v>9</v>
      </c>
      <c r="F78" t="s">
        <v>27</v>
      </c>
      <c r="G78">
        <v>1</v>
      </c>
    </row>
    <row r="79" spans="1:7">
      <c r="A79">
        <f t="shared" si="1"/>
        <v>78</v>
      </c>
      <c r="B79">
        <v>301001089442600</v>
      </c>
      <c r="C79">
        <f>30+10/60+1/3600</f>
        <v>30.166944444444447</v>
      </c>
      <c r="D79">
        <f>-(89+44/60+26/3600)</f>
        <v>-89.740555555555559</v>
      </c>
      <c r="E79" t="s">
        <v>9</v>
      </c>
      <c r="F79" t="s">
        <v>27</v>
      </c>
      <c r="G79">
        <v>1</v>
      </c>
    </row>
    <row r="80" spans="1:7">
      <c r="A80">
        <f t="shared" si="1"/>
        <v>79</v>
      </c>
      <c r="B80">
        <v>301002091344100</v>
      </c>
      <c r="C80">
        <f>30+10/60+2/3600</f>
        <v>30.167222222222222</v>
      </c>
      <c r="D80">
        <f>-(91+34/60+41/3600)</f>
        <v>-91.578055555555551</v>
      </c>
      <c r="E80" t="s">
        <v>15</v>
      </c>
      <c r="F80" t="s">
        <v>27</v>
      </c>
      <c r="G80">
        <v>1</v>
      </c>
    </row>
    <row r="81" spans="1:7">
      <c r="A81">
        <f t="shared" si="1"/>
        <v>80</v>
      </c>
      <c r="B81">
        <v>301655091440800</v>
      </c>
      <c r="C81">
        <f>30+16/60+55/3600</f>
        <v>30.281944444444445</v>
      </c>
      <c r="D81">
        <f>-(91+44/60+8/3600)</f>
        <v>-91.73555555555555</v>
      </c>
      <c r="E81" t="s">
        <v>15</v>
      </c>
      <c r="F81" t="s">
        <v>27</v>
      </c>
      <c r="G81">
        <v>1</v>
      </c>
    </row>
    <row r="82" spans="1:7">
      <c r="A82">
        <f t="shared" si="1"/>
        <v>81</v>
      </c>
      <c r="B82">
        <v>302020091435700</v>
      </c>
      <c r="C82">
        <f>30+20/60+20/3600</f>
        <v>30.338888888888889</v>
      </c>
      <c r="D82">
        <f>-(91+43/60+57/3600)</f>
        <v>-91.732500000000002</v>
      </c>
      <c r="E82" t="s">
        <v>15</v>
      </c>
      <c r="F82" t="s">
        <v>27</v>
      </c>
      <c r="G82">
        <v>1</v>
      </c>
    </row>
    <row r="83" spans="1:7">
      <c r="A83">
        <f t="shared" si="1"/>
        <v>82</v>
      </c>
      <c r="B83">
        <v>302320091465900</v>
      </c>
      <c r="C83">
        <f>30+23/60+20/3600</f>
        <v>30.388888888888889</v>
      </c>
      <c r="D83">
        <f>-(91+46/60+59/3600)</f>
        <v>-91.783055555555549</v>
      </c>
      <c r="E83" t="s">
        <v>15</v>
      </c>
      <c r="F83" t="s">
        <v>27</v>
      </c>
      <c r="G8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Stations with lat,lon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pkerr</dc:creator>
  <cp:lastModifiedBy>Seizo</cp:lastModifiedBy>
  <dcterms:created xsi:type="dcterms:W3CDTF">2011-06-04T19:59:06Z</dcterms:created>
  <dcterms:modified xsi:type="dcterms:W3CDTF">2011-06-07T17:48:46Z</dcterms:modified>
</cp:coreProperties>
</file>